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30" yWindow="0" windowWidth="19560" windowHeight="8250"/>
  </bookViews>
  <sheets>
    <sheet name="Orçamento geral" sheetId="1" r:id="rId1"/>
    <sheet name="Porcentagem de cada serviço" sheetId="3" r:id="rId2"/>
    <sheet name="Proposta Financeira" sheetId="5" r:id="rId3"/>
    <sheet name="CRONOGRAMA" sheetId="6" r:id="rId4"/>
  </sheets>
  <definedNames>
    <definedName name="_xlnm.Print_Area" localSheetId="3">CRONOGRAMA!$A$1:$G$39</definedName>
    <definedName name="_xlnm.Print_Area" localSheetId="2">'Proposta Financeira'!$A$1:$U$28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6" l="1"/>
  <c r="B24" i="6"/>
  <c r="B22" i="6"/>
  <c r="B20" i="6"/>
  <c r="B18" i="6"/>
  <c r="B16" i="6"/>
  <c r="B14" i="6"/>
  <c r="B28" i="6"/>
  <c r="B12" i="6"/>
  <c r="B10" i="6"/>
  <c r="B8" i="6"/>
  <c r="G8" i="6" l="1"/>
  <c r="G10" i="6"/>
  <c r="G12" i="6"/>
  <c r="G14" i="6"/>
  <c r="G16" i="6"/>
  <c r="G18" i="6"/>
  <c r="G20" i="6"/>
  <c r="G22" i="6"/>
  <c r="G24" i="6"/>
  <c r="G26" i="6"/>
  <c r="G28" i="6"/>
  <c r="H122" i="1" l="1"/>
  <c r="G122" i="1"/>
  <c r="I122" i="1" s="1"/>
  <c r="G123" i="1" l="1"/>
  <c r="I123" i="1" s="1"/>
  <c r="H123" i="1"/>
  <c r="G12" i="1" l="1"/>
  <c r="I12" i="1" s="1"/>
  <c r="G11" i="1"/>
  <c r="H12" i="1"/>
  <c r="G121" i="1" l="1"/>
  <c r="I121" i="1" s="1"/>
  <c r="H121" i="1"/>
  <c r="G68" i="1" l="1"/>
  <c r="I68" i="1" s="1"/>
  <c r="H68" i="1"/>
  <c r="G106" i="1" l="1"/>
  <c r="I106" i="1" s="1"/>
  <c r="H106" i="1"/>
  <c r="G48" i="1"/>
  <c r="I48" i="1" s="1"/>
  <c r="H48" i="1"/>
  <c r="G49" i="1"/>
  <c r="I49" i="1" s="1"/>
  <c r="H49" i="1"/>
  <c r="G47" i="1"/>
  <c r="I47" i="1" s="1"/>
  <c r="G41" i="1"/>
  <c r="I41" i="1" s="1"/>
  <c r="H41" i="1"/>
  <c r="H47" i="1"/>
  <c r="G132" i="1" l="1"/>
  <c r="I132" i="1" s="1"/>
  <c r="H132" i="1"/>
  <c r="G90" i="1"/>
  <c r="I90" i="1" s="1"/>
  <c r="G88" i="1"/>
  <c r="H90" i="1"/>
  <c r="B12" i="3" l="1"/>
  <c r="B5" i="3"/>
  <c r="B11" i="3"/>
  <c r="B10" i="3"/>
  <c r="B9" i="3"/>
  <c r="B8" i="3"/>
  <c r="B7" i="3"/>
  <c r="B6" i="3"/>
  <c r="B4" i="3"/>
  <c r="B3" i="3"/>
  <c r="B2" i="3"/>
  <c r="E3" i="1"/>
  <c r="G135" i="1"/>
  <c r="I135" i="1" s="1"/>
  <c r="I136" i="1" s="1"/>
  <c r="C12" i="3" s="1"/>
  <c r="F29" i="6" s="1"/>
  <c r="G29" i="6" s="1"/>
  <c r="G75" i="1"/>
  <c r="I75" i="1" s="1"/>
  <c r="G74" i="1"/>
  <c r="I74" i="1" s="1"/>
  <c r="G73" i="1"/>
  <c r="I73" i="1" s="1"/>
  <c r="G72" i="1"/>
  <c r="I72" i="1" s="1"/>
  <c r="G71" i="1"/>
  <c r="I71" i="1" s="1"/>
  <c r="G131" i="1"/>
  <c r="I131" i="1" s="1"/>
  <c r="G130" i="1"/>
  <c r="I130" i="1" s="1"/>
  <c r="G129" i="1"/>
  <c r="I129" i="1" s="1"/>
  <c r="G128" i="1"/>
  <c r="I128" i="1" s="1"/>
  <c r="G127" i="1"/>
  <c r="I127" i="1" s="1"/>
  <c r="G124" i="1"/>
  <c r="I124" i="1" s="1"/>
  <c r="G120" i="1"/>
  <c r="I120" i="1" s="1"/>
  <c r="G119" i="1"/>
  <c r="I119" i="1" s="1"/>
  <c r="G116" i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08" i="1"/>
  <c r="I108" i="1" s="1"/>
  <c r="G107" i="1"/>
  <c r="I107" i="1" s="1"/>
  <c r="G105" i="1"/>
  <c r="I105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1" i="1"/>
  <c r="I91" i="1" s="1"/>
  <c r="G89" i="1"/>
  <c r="I89" i="1" s="1"/>
  <c r="I88" i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H67" i="1"/>
  <c r="H78" i="1"/>
  <c r="G67" i="1"/>
  <c r="I67" i="1" s="1"/>
  <c r="G66" i="1"/>
  <c r="I66" i="1" s="1"/>
  <c r="G65" i="1"/>
  <c r="G64" i="1"/>
  <c r="G63" i="1"/>
  <c r="I63" i="1" s="1"/>
  <c r="G62" i="1"/>
  <c r="I62" i="1" s="1"/>
  <c r="G59" i="1"/>
  <c r="I59" i="1" s="1"/>
  <c r="G58" i="1"/>
  <c r="I58" i="1" s="1"/>
  <c r="G57" i="1"/>
  <c r="I57" i="1" s="1"/>
  <c r="G56" i="1"/>
  <c r="I56" i="1" s="1"/>
  <c r="G55" i="1"/>
  <c r="I55" i="1" s="1"/>
  <c r="G53" i="1"/>
  <c r="I53" i="1" s="1"/>
  <c r="G52" i="1"/>
  <c r="I52" i="1" s="1"/>
  <c r="G51" i="1"/>
  <c r="I51" i="1" s="1"/>
  <c r="G46" i="1"/>
  <c r="I46" i="1" s="1"/>
  <c r="G45" i="1"/>
  <c r="I45" i="1" s="1"/>
  <c r="G44" i="1"/>
  <c r="I44" i="1" s="1"/>
  <c r="G43" i="1"/>
  <c r="I43" i="1" s="1"/>
  <c r="G38" i="1"/>
  <c r="I38" i="1" s="1"/>
  <c r="G40" i="1"/>
  <c r="I40" i="1" s="1"/>
  <c r="G39" i="1"/>
  <c r="I39" i="1" s="1"/>
  <c r="G34" i="1"/>
  <c r="I34" i="1" s="1"/>
  <c r="G33" i="1"/>
  <c r="I33" i="1" s="1"/>
  <c r="G32" i="1"/>
  <c r="I32" i="1" s="1"/>
  <c r="G29" i="1"/>
  <c r="I29" i="1" s="1"/>
  <c r="G28" i="1"/>
  <c r="I28" i="1" s="1"/>
  <c r="G27" i="1"/>
  <c r="I27" i="1" s="1"/>
  <c r="G26" i="1"/>
  <c r="G25" i="1"/>
  <c r="I25" i="1" s="1"/>
  <c r="G24" i="1"/>
  <c r="I24" i="1" s="1"/>
  <c r="G20" i="1"/>
  <c r="I20" i="1" s="1"/>
  <c r="G19" i="1"/>
  <c r="I19" i="1" s="1"/>
  <c r="G18" i="1"/>
  <c r="I18" i="1" s="1"/>
  <c r="I11" i="1"/>
  <c r="G15" i="1"/>
  <c r="G14" i="1"/>
  <c r="G13" i="1"/>
  <c r="I13" i="1" s="1"/>
  <c r="G10" i="1"/>
  <c r="I10" i="1" s="1"/>
  <c r="G9" i="1"/>
  <c r="I9" i="1" s="1"/>
  <c r="G8" i="1"/>
  <c r="I8" i="1" s="1"/>
  <c r="H72" i="1"/>
  <c r="H73" i="1"/>
  <c r="H74" i="1"/>
  <c r="H75" i="1"/>
  <c r="H71" i="1"/>
  <c r="H128" i="1"/>
  <c r="H129" i="1"/>
  <c r="H130" i="1"/>
  <c r="H131" i="1"/>
  <c r="H127" i="1"/>
  <c r="H120" i="1"/>
  <c r="H124" i="1"/>
  <c r="H119" i="1"/>
  <c r="H112" i="1"/>
  <c r="H113" i="1"/>
  <c r="H114" i="1"/>
  <c r="H115" i="1"/>
  <c r="H116" i="1"/>
  <c r="H111" i="1"/>
  <c r="H107" i="1"/>
  <c r="H108" i="1"/>
  <c r="H105" i="1"/>
  <c r="H95" i="1"/>
  <c r="H96" i="1"/>
  <c r="H97" i="1"/>
  <c r="H98" i="1"/>
  <c r="H99" i="1"/>
  <c r="H100" i="1"/>
  <c r="H101" i="1"/>
  <c r="H102" i="1"/>
  <c r="H94" i="1"/>
  <c r="H79" i="1"/>
  <c r="H80" i="1"/>
  <c r="H81" i="1"/>
  <c r="H82" i="1"/>
  <c r="H83" i="1"/>
  <c r="H84" i="1"/>
  <c r="H85" i="1"/>
  <c r="H86" i="1"/>
  <c r="H87" i="1"/>
  <c r="H88" i="1"/>
  <c r="H89" i="1"/>
  <c r="H91" i="1"/>
  <c r="H63" i="1"/>
  <c r="H66" i="1"/>
  <c r="H62" i="1"/>
  <c r="H56" i="1"/>
  <c r="H57" i="1"/>
  <c r="H58" i="1"/>
  <c r="H59" i="1"/>
  <c r="H55" i="1"/>
  <c r="H52" i="1"/>
  <c r="H53" i="1"/>
  <c r="H51" i="1"/>
  <c r="H44" i="1"/>
  <c r="H45" i="1"/>
  <c r="H46" i="1"/>
  <c r="H43" i="1"/>
  <c r="H39" i="1"/>
  <c r="H40" i="1"/>
  <c r="H38" i="1"/>
  <c r="H33" i="1"/>
  <c r="H34" i="1"/>
  <c r="H32" i="1"/>
  <c r="H25" i="1"/>
  <c r="H27" i="1"/>
  <c r="H28" i="1"/>
  <c r="H29" i="1"/>
  <c r="H24" i="1"/>
  <c r="H19" i="1"/>
  <c r="H20" i="1"/>
  <c r="H18" i="1"/>
  <c r="H9" i="1"/>
  <c r="H10" i="1"/>
  <c r="H11" i="1"/>
  <c r="H13" i="1"/>
  <c r="H8" i="1"/>
  <c r="I125" i="1" l="1"/>
  <c r="C10" i="3" s="1"/>
  <c r="F25" i="6" s="1"/>
  <c r="I35" i="1"/>
  <c r="I109" i="1"/>
  <c r="C8" i="3" s="1"/>
  <c r="E21" i="6" s="1"/>
  <c r="G21" i="6" s="1"/>
  <c r="I133" i="1"/>
  <c r="C11" i="3" s="1"/>
  <c r="F27" i="6" s="1"/>
  <c r="G27" i="6" s="1"/>
  <c r="I92" i="1"/>
  <c r="C6" i="3" s="1"/>
  <c r="E17" i="6" s="1"/>
  <c r="H125" i="1"/>
  <c r="H133" i="1"/>
  <c r="H109" i="1"/>
  <c r="H76" i="1"/>
  <c r="H103" i="1"/>
  <c r="H92" i="1"/>
  <c r="H117" i="1"/>
  <c r="H21" i="1"/>
  <c r="I21" i="1"/>
  <c r="C3" i="3" s="1"/>
  <c r="C11" i="6" s="1"/>
  <c r="G11" i="6" s="1"/>
  <c r="I60" i="1"/>
  <c r="I103" i="1"/>
  <c r="C7" i="3" s="1"/>
  <c r="E19" i="6" s="1"/>
  <c r="G19" i="6" s="1"/>
  <c r="I76" i="1"/>
  <c r="C5" i="3" s="1"/>
  <c r="D15" i="6" s="1"/>
  <c r="G15" i="6" s="1"/>
  <c r="I117" i="1"/>
  <c r="C9" i="3" s="1"/>
  <c r="E23" i="6" s="1"/>
  <c r="G23" i="6" s="1"/>
  <c r="H60" i="1"/>
  <c r="H35" i="1"/>
  <c r="G17" i="6" l="1"/>
  <c r="E31" i="6"/>
  <c r="G25" i="6"/>
  <c r="F31" i="6"/>
  <c r="E65" i="1"/>
  <c r="E64" i="1"/>
  <c r="E26" i="1"/>
  <c r="I14" i="1"/>
  <c r="H26" i="1" l="1"/>
  <c r="H30" i="1" s="1"/>
  <c r="I26" i="1"/>
  <c r="I30" i="1" s="1"/>
  <c r="H64" i="1"/>
  <c r="I64" i="1"/>
  <c r="H65" i="1"/>
  <c r="I65" i="1"/>
  <c r="H14" i="1"/>
  <c r="H69" i="1" l="1"/>
  <c r="I69" i="1"/>
  <c r="C4" i="3" s="1"/>
  <c r="H15" i="1"/>
  <c r="H16" i="1" s="1"/>
  <c r="I15" i="1"/>
  <c r="I16" i="1" s="1"/>
  <c r="H135" i="1"/>
  <c r="H136" i="1" s="1"/>
  <c r="D13" i="6" l="1"/>
  <c r="D31" i="6" s="1"/>
  <c r="C13" i="6"/>
  <c r="I138" i="1"/>
  <c r="C2" i="3"/>
  <c r="C13" i="3" l="1"/>
  <c r="D6" i="3" s="1"/>
  <c r="C9" i="6"/>
  <c r="G13" i="6"/>
  <c r="T15" i="5"/>
  <c r="Q16" i="5" s="1"/>
  <c r="G9" i="6" l="1"/>
  <c r="G31" i="6" s="1"/>
  <c r="C31" i="6"/>
  <c r="D2" i="3"/>
  <c r="D3" i="3"/>
  <c r="D10" i="3"/>
  <c r="D4" i="3"/>
  <c r="D9" i="3"/>
  <c r="D7" i="3"/>
  <c r="D5" i="3"/>
  <c r="D12" i="3"/>
  <c r="D11" i="3"/>
  <c r="D8" i="3"/>
  <c r="C33" i="6" l="1"/>
  <c r="D33" i="6" s="1"/>
  <c r="E33" i="6" s="1"/>
  <c r="F33" i="6" s="1"/>
  <c r="C30" i="6"/>
  <c r="F30" i="6"/>
  <c r="E30" i="6"/>
  <c r="D30" i="6"/>
  <c r="D13" i="3"/>
  <c r="C32" i="6" l="1"/>
  <c r="D32" i="6" s="1"/>
  <c r="E32" i="6" s="1"/>
  <c r="F32" i="6" s="1"/>
  <c r="G30" i="6"/>
</calcChain>
</file>

<file path=xl/sharedStrings.xml><?xml version="1.0" encoding="utf-8"?>
<sst xmlns="http://schemas.openxmlformats.org/spreadsheetml/2006/main" count="424" uniqueCount="310">
  <si>
    <t>Código</t>
  </si>
  <si>
    <t>Descrição da Atividade</t>
  </si>
  <si>
    <t>Unidade</t>
  </si>
  <si>
    <t>Quantidade</t>
  </si>
  <si>
    <t>Valor total</t>
  </si>
  <si>
    <t>Ítem</t>
  </si>
  <si>
    <t>SERVIÇOS PRELIMINARES</t>
  </si>
  <si>
    <t>Execução de pilares</t>
  </si>
  <si>
    <t>INFRAESTRUTURA</t>
  </si>
  <si>
    <t xml:space="preserve">SUPRAESTRUTURA </t>
  </si>
  <si>
    <t>PISOS</t>
  </si>
  <si>
    <t>PAREDES</t>
  </si>
  <si>
    <t>INSTALAÇÕES ELÉTRICAS</t>
  </si>
  <si>
    <t>INSTALAÇÕES HIDROSSANITÁRIAS</t>
  </si>
  <si>
    <t>ACESSÓRIOS</t>
  </si>
  <si>
    <t>ESQUADRIAS</t>
  </si>
  <si>
    <t xml:space="preserve">LOUÇAS E METAIS </t>
  </si>
  <si>
    <t>ELEMENTOS ESTRUTURAIS</t>
  </si>
  <si>
    <t>PINTURAS</t>
  </si>
  <si>
    <t>COBERTURA</t>
  </si>
  <si>
    <t>3.1</t>
  </si>
  <si>
    <t>3.2</t>
  </si>
  <si>
    <t>3.3</t>
  </si>
  <si>
    <t>3.4</t>
  </si>
  <si>
    <t>REVESTIMENTO</t>
  </si>
  <si>
    <t>QUANTITATIVOS</t>
  </si>
  <si>
    <t>m²</t>
  </si>
  <si>
    <t>m³</t>
  </si>
  <si>
    <t>un.</t>
  </si>
  <si>
    <t>3.3.1</t>
  </si>
  <si>
    <t>3.3.2</t>
  </si>
  <si>
    <t>kg</t>
  </si>
  <si>
    <t>m</t>
  </si>
  <si>
    <t>Execução de vigas baldrame</t>
  </si>
  <si>
    <t>3.3.3</t>
  </si>
  <si>
    <t>3.3.4</t>
  </si>
  <si>
    <t>Fundação</t>
  </si>
  <si>
    <t>Kg</t>
  </si>
  <si>
    <t>LIMPEZA</t>
  </si>
  <si>
    <t xml:space="preserve">Execução de viga de respaldo  </t>
  </si>
  <si>
    <t>APLICAÇÃO MANUAL DE FUNDO SELADOR ACRÍLICO EM PAREDES EXTERNAS DE CASA S. AF_06/2014</t>
  </si>
  <si>
    <t>APLICAÇÃO MANUAL DE PINTURA COM TINTA LÁTEX ACRÍLICA EM PAREDES, DUAS DEMÃOS. AF_06/2014</t>
  </si>
  <si>
    <t>APLICAÇÃO MANUAL DE MASSA ACRÍLICA EM PAREDES EXTERNAS DE CASAS, DUAS DEMÃOS. AF_05/2017</t>
  </si>
  <si>
    <t>APLICAÇÃO MANUAL DE PINTURA COM TINTA LÁTEX PVA EM PAREDES, DUAS DEMÃOS. AF_06/2014</t>
  </si>
  <si>
    <t>PINTURA ESMALTE ACETINADO EM MADEIRA, DUAS DEMAOS (PORTAS E MARCOS)</t>
  </si>
  <si>
    <t>73739/001</t>
  </si>
  <si>
    <t>REMOÇÃO DE PORTAS, DE FORMA MANUAL, SEM REAPROVEITAMENTO. AF_12/2017</t>
  </si>
  <si>
    <t>REMOÇÃO DE LOUÇAS, DE FORMA MANUAL, SEM REAPROVEITAMENTO. AF_12/2017</t>
  </si>
  <si>
    <t>DEMOLIÇÃO DE ALVENARIA DE TIJOLO MACIÇO, DE FORMA MANUAL, SEM REAPROVEITAMENTO. AF_12/2017</t>
  </si>
  <si>
    <t>DEMOLIÇÃO DE REVESTIMENTO CERÂMICO, DE FORMA MANUAL, SEM REAPROVEITAMENTO. AF_12/2017</t>
  </si>
  <si>
    <t>CARGA MANUAL DE ENTULHO EM CAMINHAO BASCULANTE 6 M3</t>
  </si>
  <si>
    <t>TUBO, PVC, SOLDÁVEL, DN 25MM, INSTALADO EM RAMAL DE DISTRIBUIÇÃO DE ÁGUA - FORNECIMENTO E INSTALAÇÃO. AF_12/2014</t>
  </si>
  <si>
    <t>DEMOLIÇÃO DE RODAPÉ CERÂMICO, DE FORMA MANUAL, SEM REAPROVEITAMENTO. A F_12/2017</t>
  </si>
  <si>
    <t>CONTRAPISO EM ARGAMASSA TRAÇO 1:4 (CIMENTO E AREIA), PREPARO MECÂNICO COM BETONEIRA 400 L, APLICADO EM ÁREAS SECAS SOBRE LAJE, ADERIDO, ESPESSURA 3CM. AF_06/2014</t>
  </si>
  <si>
    <t>CONTRAPISO EM ARGAMASSA TRAÇO 1:4 (CIMENTO E AREIA), PREPARO MANUAL, APLICADO EM ÁREAS SECAS SOBRE LAJE, NÃO ADERIDO, ESPESSURA 6CM. AF_06/2014</t>
  </si>
  <si>
    <t>COMP. 1</t>
  </si>
  <si>
    <t xml:space="preserve">m </t>
  </si>
  <si>
    <t>CHAPISCO APLICADO EM ALVENARIAS E ESTRUTURAS DE CONCRETO INTERNAS, COM COLHER DE PEDREIRO. ARGAMASSA TRAÇO 1:3 COM PREPARO EM BETONEIRA 400L. AF_06/2014</t>
  </si>
  <si>
    <t>CHAPISCO APLICADO EM ALVENARIA (SEM PRESENÇA DE VÃOS) E ESTRUTURAS DE CONCRETO DE FACHADA, COM COLHER DE PEDREIRO. ARGAMASSA TRAÇO 1:3 COM PREPARO EM BETONEIRA 400L. AF_06/2014</t>
  </si>
  <si>
    <t>MASSA ÚNICA, PARA RECEBIMENTO DE PINTURA, EM ARGAMASSA TRAÇO 1:2:8, PREPARO MECÂNICO COM BETONEIRA 400L, APLICADA MANUALMENTE EM FACES INTERNAS DE PAREDES, ESPESSURA DE 20MM, COM EXECUÇÃO DE TALISCAS. AF_06/2014</t>
  </si>
  <si>
    <t>EMBOÇO OU MASSA ÚNICA EM ARGAMASSA TRAÇO 1:2:8, PREPARO MECÂNICO COM BETONEIRA 400 L, APLICADA MANUALMENTE EM PANOS DE FACHADA COM PRESENÇADE VÃOS, ESPESSURA DE 25 MM. AF_06/2014</t>
  </si>
  <si>
    <t>ESCORAMENTO FORMAS DE H=3,30 A 3,50 M, COM MADEIRA 3A QUALIDADE, NAO APARELHADA, APROVEITAMENTO TABUAS 3X E PRUMOS 4X</t>
  </si>
  <si>
    <t>FABRICAÇÃO DE FÔRMA PARA PILARES E ESTRUTURAS SIMILARES, EM MADEIRA SERRADA, E=25 MM. AF_12/2015</t>
  </si>
  <si>
    <t>LASTRO DE CONCRETO MAGRO, APLICADO EM BLOCOS DE COROAMENTO OU SAPATAS, ESPESSURA DE 3 CM. AF_08/2017</t>
  </si>
  <si>
    <t>CONCRETAGEM DE PILARES, FCK = 25 MPA, COM USO DE BOMBA EM EDIFICAÇÃO COM SEÇÃO MÉDIA DE PILARES MENOR OU IGUAL A 0,25 M² - LANÇAMENTO, ADENSAMENTO E ACABAMENTO. AF_12/2015</t>
  </si>
  <si>
    <t>CONCRETAGEM DE VIGAS E LAJES, FCK=20 MPA, PARA LAJES MACIÇAS OU NERVUR M3 CR 361,66
ADAS COM USO DE BOMBA EM EDIFICAÇÃO COM ÁREA MÉDIA DE LAJES MENOR OU I
GUAL A 20 M² - LANÇAMENTO, ADENSAMENTO E ACABAMENTO. AF_12/2015</t>
  </si>
  <si>
    <t>CONCRETAGEM DE BLOCOS DE COROAMENTO E VIGAS BALDRAME, FCK 30 MPA, COM USO DE JERICA LANÇAMENTO, ADENSAMENTO E ACABAMENTO. AF_06/2017</t>
  </si>
  <si>
    <t>CORTE E DOBRA DE AÇO CA-60, DIÂMETRO DE 5,0 MM, UTILIZADO EM ESTRIBO CONTÍNUO HELICOIDAL. AF_10/2016</t>
  </si>
  <si>
    <t>ARMAÇÃO DE PILAR OU VIGA DE UMA ESTRUTURA CONVENCIONAL DE CONCRETO ARMADO EM UMA EDIFICAÇÃO TÉRREA OU SOBRADO UTILIZANDO AÇO CA-50 DE 10,0 MM - MONTAGEM. AF_12/2015</t>
  </si>
  <si>
    <t>ARMAÇÃO DE PILAR OU VIGA DE UMA ESTRUTURA CONVENCIONAL DE CONCRETO ARMADO EM UMA EDIFICAÇÃO TÉRREA OU SOBRADO UTILIZANDO AÇO CA-50 DE 12,5 MM - MONTAGEM. AF_12/2015</t>
  </si>
  <si>
    <t>ESCAVAÇÃO MANUAL PARA BLOCO DE COROAMENTO OU SAPATA, COM PREVISÃO DE FÔRMA. AF_06/2017</t>
  </si>
  <si>
    <t>ESCAVAÇÃO MANUAL DE VALA PARA VIGA BALDRAME, COM PREVISÃO DE FÔRMA. AF_06/2017</t>
  </si>
  <si>
    <t>CONCRETAGEM DE SAPATAS, FCK 30 MPA, COM USO DE JERICA LANÇAMENTO, ADENSAMENTO E ACABAMENTO. AF_06/2017</t>
  </si>
  <si>
    <t>ARMAÇÃO DE BLOCO, VIGA BALDRAME OU SAPATA UTILIZANDO AÇO CA-50 DE 10 M KG M - MONTAGEM. AF_06/2017</t>
  </si>
  <si>
    <t>JOELHO 90 GRAUS, PVC, SOLDÁVEL, DN 25MM, INSTALADO EM RAMAL OU SUB-RAMAL DE ÁGUA - FORNECIMENTO E INSTALAÇÃO. AF_12/2014</t>
  </si>
  <si>
    <t>TE, PVC, SOLDÁVEL, DN 25MM, INSTALADO EM RAMAL DE DISTRIBUIÇÃO DE ÁGUA UN - FORNECIMENTO E INSTALAÇÃO. AF_12/2014</t>
  </si>
  <si>
    <t>TUBO, PVC, SOLDÁVEL, DN 25MM, INSTALADO EM PRUMADA DE ÁGUA - FORNECIMENTO E INSTALAÇÃO. AF_12/2014</t>
  </si>
  <si>
    <t>TUBO PVC, SERIE NORMAL, ESGOTO PREDIAL, DN 50 MM, FORNECIDO E INSTALADO EM PRUMADA DE ESGOTO SANITÁRIO OU VENTILAÇÃO. AF_12/2014</t>
  </si>
  <si>
    <t>TUBO PVC, SERIE NORMAL, ESGOTO PREDIAL, DN 100 MM, FORNECIDO E INSTALADO EM SUBCOLETOR AÉREO DE ESGOTO SANITÁRIO. AF_12/2014</t>
  </si>
  <si>
    <t>CAIXA SIFONADA, PVC, DN 100 X 100 X 50 MM, JUNTA ELÁSTICA, FORNECIDA E INSTALADA EM RAMAL DE DESCARGA OU EM RAMAL DE ESGOTO SANITÁRIO. AF_12/2014</t>
  </si>
  <si>
    <t>JOELHO 45 GRAUS, PVC, SERIE NORMAL, ESGOTO PREDIAL, DN 40 MM, JUNTA SOLDÁVEL, FORNECIDO E INSTALADO EM RAMAL DE DESCARGA OU RAMAL DE ESGOTO SANITÁRIO. AF_12/2014</t>
  </si>
  <si>
    <t>JOELHO 45 GRAUS, PVC, SERIE NORMAL, ESGOTO PREDIAL, DN 50 MM, JUNTA ELÁSTICA, FORNECIDO E INSTALADO EM RAMAL DE DESCARGA OU RAMAL DE ESGOTOSANITÁRIO. AF_12/2014</t>
  </si>
  <si>
    <t>KIT DE PORTA DE MADEIRA PARA PINTURA, SEMI-OCA (LEVE OU MÉDIA), PADRÃO MÉDIO, 80X210CM, ESPESSURA DE 3,5CM, ITENS INCLUSOS: DOBRADIÇAS, MONTAGEM E INSTALAÇÃO DO BATENTE, FECHADURA COM EXECUÇÃO DO FURO - FORNECIMENTO E INSTALAÇÃO. AF_08/2015</t>
  </si>
  <si>
    <t>JANELA DE AÇO DE CORRER, 2 FOLHAS, FIXAÇÃO COM ARGAMASSA, COM VIDROS, PADRONIZADA. AF_07/2016</t>
  </si>
  <si>
    <t>73838/001</t>
  </si>
  <si>
    <t>TRAMA DE AÇO COMPOSTA POR TERÇAS PARA TELHADOS DE ATÉ 2 ÁGUAS PARA TELHA ONDULADA DE FIBROCIMENTO, METÁLICA, PLÁSTICA OU TERMOACÚSTICA, INCLUSO TRANSPORTE VERTICAL. AF_12/2015</t>
  </si>
  <si>
    <t>TELHAMENTO COM TELHA ONDULADA DE FIBROCIMENTO E = 6 MM, COM RECOBRIMENTO LATERAL DE 1/4 DE ONDA PARA TELHADO COM INCLINAÇÃO MAIOR QUE 10°, COM ATÉ 2 ÁGUAS, INCLUSO IÇAMENTO. AF_06/2016</t>
  </si>
  <si>
    <t>FORRO DE PVC, LISO, PARA AMBIENTES COMERCIAIS, INCLUSIVE ESTRUTURA DE FIXAÇÃO. AF_05/2017_P</t>
  </si>
  <si>
    <t>ACABAMENTOS PARA FORRO (RODA-FORRO EM PERFIL METÁLICO E PLÁSTICO). AF_05/2017</t>
  </si>
  <si>
    <t>REMOÇÃO DE INTERRUPTORES/TOMADAS ELÉTRICAS, DE FORMA MANUAL, SEM REAPROVEITAMENTO. AF_12/2017</t>
  </si>
  <si>
    <t>TOMADA BAIXA DE EMBUTIR (1 MÓDULO), 2P+T 10 A, INCLUINDO SUPORTE E PLACA - FORNECIMENTO E INSTALAÇÃO. AF_12/2015</t>
  </si>
  <si>
    <t>INTERRUPTOR SIMPLES (2 MÓDULOS), 10A/250V, INCLUINDO SUPORTE E PLACA - FORNECIMENTO E INSTALAÇÃO. AF_12/2015</t>
  </si>
  <si>
    <t>INTERRUPTOR SIMPLES (3 MÓDULOS), 10A/250V, INCLUINDO SUPORTE E PLACA - FORNECIMENTO E INSTALAÇÃO. AF_12/2015</t>
  </si>
  <si>
    <t>QUADRO DE DISTRIBUICAO DE ENERGIA P/ 6 DISJUNTORES TERMOMAGNETICOS MONOPOLARES SEM BARRAMENTO, DE EMBUTIR, EM CHAPA METALICA - FORNECIMENTO E INSTALACAO</t>
  </si>
  <si>
    <t>hora</t>
  </si>
  <si>
    <t>ELETRICISTA COM ENCARGOS COMPLEMENTARES - INSTALAÇÃO DE AR CONDICIONADO</t>
  </si>
  <si>
    <t>TOMADA MÉDIA DE EMBUTIR (1 MÓDULO), 2P+T 10 A, INCLUINDO SUPORTE E PLACA - FORNECIMENTO E INSTALAÇÃO. AF_12/2015</t>
  </si>
  <si>
    <t>TOMADA ALTA DE EMBUTIR (1 MÓDULO), 2P+T 10 A, INCLUINDO SUPORTE E PLACA - FORNECIMENTO E INSTALAÇÃO. AF_12/2015</t>
  </si>
  <si>
    <t>VERGA MOLDADA IN LOCO EM CONCRETO PARA JANELAS COM MAIS DE 1,5 M DE VÃO. AF_03/2016</t>
  </si>
  <si>
    <t>TOMADA BAIXA DE EMBUTIR (1 MÓDULO), 2P+T 20 A, INCLUINDO SUPORTE E PLACA - FORNECIMENTO E INSTALAÇÃO. AF_12/2015</t>
  </si>
  <si>
    <t>CABO DE COBRE FLEXÍVEL ISOLADO, 2,5 MM², ANTI-CHAMA 0,6/1,0 KV, PARA CIRCUITOS TERMINAIS - FORNECIMENTO E INSTALAÇÃO. AF_12/2015</t>
  </si>
  <si>
    <t>VASO SANITARIO SIFONADO CONVENCIONAL PARA PCD SEM FURO FRONTAL COM LOUÇA BRANCA SEM ASSENTO, INCLUSO CONJUNTO DE LIGAÇÃO PARA BACIA SANITÁRIA AJUSTÁVEL - FORNECIMENTO E INSTALAÇÃO. AF_10/2016</t>
  </si>
  <si>
    <t>KIT DE ACESSORIOS PARA BANHEIRO EM METAL CROMADO, 5 PECAS, INCLUSO FIXAÇÃO. AF_10/2016</t>
  </si>
  <si>
    <t>COMP. 2</t>
  </si>
  <si>
    <t>LAVATÓRIO LOUÇA BRANCA SUSPENSO, 29,5 X 39CM OU EQUIVALENTE, PADRÃO POPULAR, INCLUSO SIFÃO TIPO GARRAFA EM PVC, VÁLVULA E ENGATE FLEXÍVEL 30CM EM PLÁSTICO E TORNEIRA CROMADA DE MESA, PADRÃO POPULAR - FORNECIMENTO E INSTALAÇÃO. AF_12/2013</t>
  </si>
  <si>
    <t>COMP. 3</t>
  </si>
  <si>
    <t>BARRA DE APOIO AÇO INOX FORNECIMENTO E INSTALAÇÃO</t>
  </si>
  <si>
    <t>APLICACAO DE TINTA A BASE DE EPOXI SOBRE PISO</t>
  </si>
  <si>
    <t>ESPELHO CRISTAL ESPESSURA 4MM, COM MOLDURA EM ALUMINIO E COMPENSADO 6MM PLASTIFICADO COLADO</t>
  </si>
  <si>
    <t>74125/002</t>
  </si>
  <si>
    <t>PLACA DE IDENTIFICAÇÃO PARA BANHEIROS COM ACESSIBILIDADE</t>
  </si>
  <si>
    <t>COMP. 4</t>
  </si>
  <si>
    <t>COMP. 5</t>
  </si>
  <si>
    <t>Preço s/BDI</t>
  </si>
  <si>
    <t>Preço com BDI</t>
  </si>
  <si>
    <t>Valor total com BDI</t>
  </si>
  <si>
    <t xml:space="preserve">Valor de BDI utilizado 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</si>
  <si>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</si>
  <si>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</si>
  <si>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</si>
  <si>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</si>
  <si>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</si>
  <si>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</si>
  <si>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</si>
  <si>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</si>
  <si>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</si>
  <si>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</si>
  <si>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3.1.1</t>
  </si>
  <si>
    <t>3.1.2</t>
  </si>
  <si>
    <t>3.1.3</t>
  </si>
  <si>
    <t>3.1.4</t>
  </si>
  <si>
    <t>3.1.5</t>
  </si>
  <si>
    <t>3.1.6</t>
  </si>
  <si>
    <t>3.2.1</t>
  </si>
  <si>
    <t>3.2.2</t>
  </si>
  <si>
    <t>3.2.3</t>
  </si>
  <si>
    <t>3.3.1.1</t>
  </si>
  <si>
    <t>3.3.1.2</t>
  </si>
  <si>
    <t>3.3.1.3</t>
  </si>
  <si>
    <t>3.3.1.4</t>
  </si>
  <si>
    <t>3.3.2.1</t>
  </si>
  <si>
    <t>3.3.2.2</t>
  </si>
  <si>
    <t>3.3.2.3</t>
  </si>
  <si>
    <t>3.3.2.4</t>
  </si>
  <si>
    <t>3.3.2.5</t>
  </si>
  <si>
    <t>3.3.3.1</t>
  </si>
  <si>
    <t>3.3.3.2</t>
  </si>
  <si>
    <t>3.3.3.3</t>
  </si>
  <si>
    <t>3.3.4.1</t>
  </si>
  <si>
    <t>3.3.4.2</t>
  </si>
  <si>
    <t>3.3.4.3</t>
  </si>
  <si>
    <t>3.3.4.4</t>
  </si>
  <si>
    <t>3.3.4.5</t>
  </si>
  <si>
    <t>3.4.1</t>
  </si>
  <si>
    <t>3.4.2</t>
  </si>
  <si>
    <t>3.4.3</t>
  </si>
  <si>
    <t>3.4.4</t>
  </si>
  <si>
    <t>3.4.5</t>
  </si>
  <si>
    <t>3.4.6</t>
  </si>
  <si>
    <t>4.1</t>
  </si>
  <si>
    <t>9.1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</si>
  <si>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</si>
  <si>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</si>
  <si>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</si>
  <si>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</si>
  <si>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</si>
  <si>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</si>
  <si>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</si>
  <si>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</si>
  <si>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</si>
  <si>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</si>
  <si>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</si>
  <si>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</si>
  <si>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</si>
  <si>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6.1</t>
  </si>
  <si>
    <t>6.2</t>
  </si>
  <si>
    <t>6.3</t>
  </si>
  <si>
    <t>7.1</t>
  </si>
  <si>
    <t>7.2</t>
  </si>
  <si>
    <t>7.3</t>
  </si>
  <si>
    <t>7.4</t>
  </si>
  <si>
    <t>8.1</t>
  </si>
  <si>
    <t>8.4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</si>
  <si>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</si>
  <si>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</si>
  <si>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</si>
  <si>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</si>
  <si>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</si>
  <si>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</si>
  <si>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</si>
  <si>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</si>
  <si>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</si>
  <si>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11.1</t>
  </si>
  <si>
    <t>Planilha Orçamentária.</t>
  </si>
  <si>
    <t>BDI</t>
  </si>
  <si>
    <t>EDITAR VALOR DE BDI AQUI</t>
  </si>
  <si>
    <t>Descrição</t>
  </si>
  <si>
    <t>%</t>
  </si>
  <si>
    <t>TOTAL COM BDI</t>
  </si>
  <si>
    <t>TOTAL COM  BDI</t>
  </si>
  <si>
    <t>SUBTOTAL</t>
  </si>
  <si>
    <t>ASSENTO SANITÁRIO PLÁSTICO  - FORNECIMENTO E INSTALAÇÃO</t>
  </si>
  <si>
    <t>PORTA DE VIDRO TEMPERADO, ESPESSURA 10MM, INCLUSIVE ACESSORIOS</t>
  </si>
  <si>
    <t>FITA ANTIDERRAPANTE PARA RAMPAS - INCLUSO ASSENTAMENTO</t>
  </si>
  <si>
    <t>9.6</t>
  </si>
  <si>
    <t>REVESTIMENTO CERÂMICO PARA PISO COM PLACAS TIPO PORCELANATO DE DIMENSÕES 60X60 CM APLICADA EM AMBIENTES DE ÁREA MAIOR QUE 10 M². AF_06/2014</t>
  </si>
  <si>
    <t>3.3.2.6</t>
  </si>
  <si>
    <t>3.3.2.7</t>
  </si>
  <si>
    <t>CONCRETO CICLOPICO FCK=10MPA 30% PEDRA DE MAO INCLUSIVE LANCAMENTO</t>
  </si>
  <si>
    <t>6.4</t>
  </si>
  <si>
    <t>73932/001</t>
  </si>
  <si>
    <t>73886/001</t>
  </si>
  <si>
    <t>RODAPE EM MADEIRA, FIXADO NA PAREDE, NA ALTURA DE 80 CM</t>
  </si>
  <si>
    <t>8.5</t>
  </si>
  <si>
    <t xml:space="preserve">CADEIRA ESTOFADA - LONGARINA 4 LUGARES </t>
  </si>
  <si>
    <t>8.2</t>
  </si>
  <si>
    <t>1.8</t>
  </si>
  <si>
    <t>DEMOLIÇÃO DE ALVENARIA DE BLOCO FURADO, DE FORMA MANUAL, SEM REAPROVEI TAMENTO. AF_12/2017</t>
  </si>
  <si>
    <t>REVESTIMENTO CERÂMICO PARA PISO COM PLACAS TIPO PORCELANATO DE DIMENSES 60X60 CM APLICADA EM AMBIENTES DE ÁREA ENTRE 5 M² E 10 M². AF_06/2014</t>
  </si>
  <si>
    <t>RODAPÉ CERÂMICO DE 7CM DE ALTURA COM PLACAS TIPO ESMALTADA EXTRA DE DIMENSÕES 60X60CM. AF_06/2014</t>
  </si>
  <si>
    <t>FIXADOR PARA PORTA CROMADO - FORNECIMENTO E INSTALAÇÃO</t>
  </si>
  <si>
    <t>COMP. 6</t>
  </si>
  <si>
    <t>8.3</t>
  </si>
  <si>
    <t>COMP. 7</t>
  </si>
  <si>
    <t>ALVENARIA ESTRUTURAL DE BLOCOS CERÂMICOS 14X19X29, (ESPESSURA DE 14 CM), PARA PAREDES COM ÁREA LÍQUIDA MAIOR OU IGUAL A 6M², COM VÃOS, UTILIZANDO COLHER DE PEDREIRO E ARGAMASSA DE ASSENTAMENTO COM PREPARO EM BETONEIRA. AF_12/2014</t>
  </si>
  <si>
    <t>ALVENARIA DE VEDAÇÃO DE BLOCOS CERÂMICOS FURADOS NA HORIZONTAL DE 11,5X19X19CM (ESPESSURA 11,5CM) DE PAREDES COM ÁREA LÍQUIDA MAIOR OU IGUAL A 6M² COM VÃOS E ARGAMASSA DE ASSENTAMENTO COM PREPARO EM BETONEIRA. AF_06/2014</t>
  </si>
  <si>
    <t>ALVENARIA DE VEDAÇÃO DE BLOCOS CERÂMICOS MACIÇOS DE 5X10X20CM (ESPESSURA 10CM) E ARGAMASSA DE ASSENTAMENTO COM PREPARO EM BETONEIRA. AF_05/2020</t>
  </si>
  <si>
    <t>REGULARIZAÇÃO E COMPACTAÇÃO DE SUBLEITO DE SOLO  PREDOMINANTEMENTE ARGILOSO. AF_11/2019</t>
  </si>
  <si>
    <t>TOMADA PARA TELEFONE RJ11 - FORNECIMENTO E INSTALAÇÃO. AF_11/2019</t>
  </si>
  <si>
    <t>CABO TELEFÔNICO CI-50 20 PARES INSTALADO EM PRUMADA - FORNECIMENTO E INSTALAÇÃO. AF_11/2019</t>
  </si>
  <si>
    <t>LUMINÁRIA TIPO CALHA, DE EMBUTIR, COM 2 LÂMPADAS FLUORESCENTES DE 14 W, COM REATOR DE PARTIDA RÁPIDA - FORNECIMENTO E INSTALAÇÃO. AF_02/2020</t>
  </si>
  <si>
    <t>LUMINÁRIA TIPO PLAFON REDONDO COM VIDRO FOSCO, DE SOBREPOR, COM 1 LÂMPADA FLUORESCENTE DE 15 W, SEM REATOR - FORNECIMENTO E INSTALAÇÃO. AF_02/2020</t>
  </si>
  <si>
    <t>MICTÓRIO SIFONADO LOUÇA BRANCA  PADRÃO MÉDIO  FORNECIMENTO E INSTALAÇÃO. AF_01/2020</t>
  </si>
  <si>
    <t>FABRICAÇÃO E INSTALAÇÃO DE TESOURA INTEIRA EM AÇO, VÃO DE 4 M, PARA TELHA ONDULADA DE FIBROCIMENTO, METÁLICA, PLÁSTICA OU TERMOACÚSTICA, INCLUSO IÇAMENTO. AF_12/2015</t>
  </si>
  <si>
    <t>LIMPEZA DE PISO CERÂMICO OU PORCELANATO COM PANO ÚMIDO. AF_04/2019</t>
  </si>
  <si>
    <t>REVOLVIMENTO E LIMPEZA MANUAL DE SOLO. AF_05/2018</t>
  </si>
  <si>
    <t>TRANSPORTE DE ENTULHO COM CAMINHAO BASCULANTE 6 M3, RODOVIA PAVIMENTADA, DMT 0,5 A 1,0 KM</t>
  </si>
  <si>
    <t>IMPERMEABILIZAÇÃO DE SUPERFÍCIE COM EMULSÃO ASFÁLTICA, 2 DEMÃOS AF_06/2018</t>
  </si>
  <si>
    <t>GRADIL EM ALUMÍNIO FIXADO EM VÃOS DE JANELAS, FORMADO POR TUBOS DE 3/4". AF_04/2019</t>
  </si>
  <si>
    <t>COMP. 8</t>
  </si>
  <si>
    <t>8.6</t>
  </si>
  <si>
    <t>PISO TÁTIL EM LAJOTA DE CONCRETO 25x25 CM, ESPESSURA 2 CM, FORNECIMENTO E INSTALAÇÃO</t>
  </si>
  <si>
    <t>PISO TÁTIL EM PVC 25X25 CM, FORNECIMENTO E INSTALAÇÃO</t>
  </si>
  <si>
    <t>Preço base: Sinapi RS - MAIO-2020 (Desonerado)</t>
  </si>
  <si>
    <t xml:space="preserve">REPRESENTANTE DA EMPRESA </t>
  </si>
  <si>
    <t>SÓCIO-PROPRIETÁRIO</t>
  </si>
  <si>
    <t xml:space="preserve">CPF: </t>
  </si>
  <si>
    <t>RESPONSÁVEL TÉCNICO</t>
  </si>
  <si>
    <t>Obra: Reforma e ampliação do prédio da CÂMARA MUNICIPAL DE DOIS IRMÃOS DAS MISSÕES</t>
  </si>
  <si>
    <t>DOIS IRMÃOS DAS MISSÕES, 01 DE JULHO DE 2020</t>
  </si>
  <si>
    <t>VALOR GLOBAL COTADO</t>
  </si>
  <si>
    <t xml:space="preserve">CNPJ: </t>
  </si>
  <si>
    <t>CONTRATAÇÃO DE EMPRESA ESPECIALIZADA PARA EXECUÇÃO DE EMPREITADA GLOBAL (MATERIAL E MÃO DE OBRA) PARA REFORMA E AMPLIAÇÃO DO PRÉDIO  DA CÂMARA MUNICIPAL DE DOIS IRMÃOS DAS MISSÕES</t>
  </si>
  <si>
    <t xml:space="preserve">                  CÂMARA MUNICIAL DE VEREADORES DE DOIS IRMÃOS DAS MISSÕES</t>
  </si>
  <si>
    <r>
      <rPr>
        <b/>
        <sz val="11"/>
        <color rgb="FF000000"/>
        <rFont val="Times New Roman"/>
        <family val="1"/>
      </rPr>
      <t>Garantia dos serviços e materiais:</t>
    </r>
    <r>
      <rPr>
        <sz val="11"/>
        <color rgb="FF000000"/>
        <rFont val="Times New Roman"/>
        <family val="1"/>
      </rPr>
      <t xml:space="preserve"> 5 anos</t>
    </r>
  </si>
  <si>
    <t>Total Geral Global do Lote:</t>
  </si>
  <si>
    <t>Produto</t>
  </si>
  <si>
    <t>Item</t>
  </si>
  <si>
    <t>1 - Obra de Construção de Calçamento com pedras irregulares, rede pluvial e sinalização. Diversas ruas da Cidade, cfe. itens nº 01 à 08.</t>
  </si>
  <si>
    <r>
      <rPr>
        <b/>
        <sz val="9"/>
        <rFont val="Arial"/>
        <family val="2"/>
      </rPr>
      <t>Condições para pagamento</t>
    </r>
    <r>
      <rPr>
        <sz val="9"/>
        <rFont val="Arial"/>
        <family val="2"/>
      </rPr>
      <t>: Conforme Edital</t>
    </r>
  </si>
  <si>
    <t>PROPOSTA FINANCEIRA</t>
  </si>
  <si>
    <t>Processo Licitatório Nº 19/2020</t>
  </si>
  <si>
    <t>Tomada de Preços Nº 07/2020</t>
  </si>
  <si>
    <t>À CAMARA MUNICIPAL DE VEREADORES DE DOIS IRMÃOS DAS MISSÕES - RS</t>
  </si>
  <si>
    <r>
      <t>Fornecedor:</t>
    </r>
    <r>
      <rPr>
        <sz val="9"/>
        <rFont val="Arial"/>
        <family val="2"/>
      </rPr>
      <t xml:space="preserve"> </t>
    </r>
  </si>
  <si>
    <t xml:space="preserve">Endereço: </t>
  </si>
  <si>
    <t xml:space="preserve">Cidade: </t>
  </si>
  <si>
    <t xml:space="preserve">Inscrição Estadual: </t>
  </si>
  <si>
    <t xml:space="preserve">Estado: </t>
  </si>
  <si>
    <r>
      <rPr>
        <b/>
        <sz val="9"/>
        <rFont val="Arial"/>
        <family val="2"/>
      </rPr>
      <t xml:space="preserve">Objeto: </t>
    </r>
    <r>
      <rPr>
        <sz val="9"/>
        <rFont val="Arial"/>
        <family val="2"/>
      </rPr>
      <t>1.1. Contratação de empresa especializada para executar serviços reforma e ampliação, com fornecimento de materiais, em quantidades, unidades e especificações descritas no Memorial Descritivo, Cronograma Físico-Financeiro e Mapas Técnicos, compreendendo todos os recursos, materiais, humanos e financeiros necessários que precedam, acompanhem e/ou concluam o objeto do presente edital.</t>
    </r>
  </si>
  <si>
    <t>1 SERVIÇO</t>
  </si>
  <si>
    <t>VALOR ESTIMADO GLOBAL</t>
  </si>
  <si>
    <r>
      <rPr>
        <b/>
        <sz val="11"/>
        <rFont val="Times New Roman"/>
        <family val="1"/>
      </rPr>
      <t xml:space="preserve">Validade da proposta: </t>
    </r>
    <r>
      <rPr>
        <sz val="11"/>
        <rFont val="Times New Roman"/>
        <family val="1"/>
      </rPr>
      <t>60 dias</t>
    </r>
    <r>
      <rPr>
        <b/>
        <u/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 xml:space="preserve">Data: </t>
    </r>
    <r>
      <rPr>
        <sz val="11"/>
        <rFont val="Times New Roman"/>
        <family val="1"/>
      </rPr>
      <t>01 de Julho de 2020</t>
    </r>
  </si>
  <si>
    <t xml:space="preserve">__________________________
Representante da Empresa
Sócio-proprietário
CPF: </t>
  </si>
  <si>
    <r>
      <rPr>
        <b/>
        <sz val="9"/>
        <rFont val="Arial"/>
        <family val="2"/>
      </rPr>
      <t>Local da Entrega</t>
    </r>
    <r>
      <rPr>
        <sz val="9"/>
        <rFont val="Arial"/>
        <family val="2"/>
      </rPr>
      <t xml:space="preserve">: </t>
    </r>
    <r>
      <rPr>
        <sz val="9"/>
        <color rgb="FFFF0000"/>
        <rFont val="Arial"/>
        <family val="2"/>
      </rPr>
      <t>Sala de Licitações da Camara Municipal de Dois Irmãos das Missões - RS</t>
    </r>
  </si>
  <si>
    <r>
      <rPr>
        <b/>
        <sz val="9"/>
        <rFont val="Arial"/>
        <family val="2"/>
      </rPr>
      <t>Prazo para entrega e abertura das propostas:</t>
    </r>
    <r>
      <rPr>
        <b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08:00 horas do dia 27 de Julho de 2020</t>
    </r>
  </si>
  <si>
    <t>Valor da proposta por extenso: 
R$ 105.393,73 (Cento e cinco mil, trezentos e noventa e três mil e setenta e três centavos)</t>
  </si>
  <si>
    <t>Dois Irmãos das Missões/RS, 01 de Julho de 2020.</t>
  </si>
  <si>
    <t>ENGENHEIRO CIVIL                                                                                                                                          SÓCIO PROPRIETARIO</t>
  </si>
  <si>
    <t>________________________________________                                                                   ______________________________________________</t>
  </si>
  <si>
    <t>TOTAL ACUMULADO</t>
  </si>
  <si>
    <t>TOTAL GERAL</t>
  </si>
  <si>
    <t>TOTAL</t>
  </si>
  <si>
    <t>DESCRIÇÃO</t>
  </si>
  <si>
    <t>PROCESSO LICITATÓRIO Nº 42/2018 - TOMADA DE PREÇO Nº 42/2018</t>
  </si>
  <si>
    <t>PROPRIETÁRIO: CAMARA MUNICIPAL DE DOIS IRMÃOS DAS MISSÕES/RS</t>
  </si>
  <si>
    <t>OBRA: REFORMA E AMPLIAÇÃO DA CAMARA MUNICIPAL DE DOIS IRMÃOS DAS MISSÕES/RS</t>
  </si>
  <si>
    <r>
      <rPr>
        <b/>
        <sz val="8"/>
        <rFont val="Times New Roman"/>
        <family val="1"/>
      </rPr>
      <t>PROPONENTE:</t>
    </r>
    <r>
      <rPr>
        <sz val="8"/>
        <rFont val="Times New Roman"/>
        <family val="1"/>
      </rPr>
      <t xml:space="preserve">                                                                                                                        </t>
    </r>
  </si>
  <si>
    <t xml:space="preserve">ENDEREÇO PROPONENTE: </t>
  </si>
  <si>
    <t>RESPONSÁVEL TÉCNICO                                                                                                                   REPRESENTANTE DA EMPRESA</t>
  </si>
  <si>
    <t xml:space="preserve">CREA-                                                                                                                                                   CPF: </t>
  </si>
  <si>
    <t>5.10</t>
  </si>
  <si>
    <t>5.11</t>
  </si>
  <si>
    <t>5.12</t>
  </si>
  <si>
    <t>5.13</t>
  </si>
  <si>
    <t>5.14</t>
  </si>
  <si>
    <t>6.5</t>
  </si>
  <si>
    <t>6.6</t>
  </si>
  <si>
    <t>6.7</t>
  </si>
  <si>
    <t>6.8</t>
  </si>
  <si>
    <t>6.9</t>
  </si>
  <si>
    <t>10.6</t>
  </si>
  <si>
    <t>Parcela 1</t>
  </si>
  <si>
    <t>Parcela 2</t>
  </si>
  <si>
    <t>Parcela 3</t>
  </si>
  <si>
    <t>Parcela 4</t>
  </si>
  <si>
    <t>NOME RESPONSÁVEL TÉCNICO</t>
  </si>
  <si>
    <t>ENGENHEIRO CIVIL - CREA</t>
  </si>
  <si>
    <t>Endereço da Obra: Rua Amantino José Schiavo, n° 66 – Bairro Centro  - Dois Irmãos das Missões - RS</t>
  </si>
  <si>
    <r>
      <rPr>
        <b/>
        <sz val="11"/>
        <color rgb="FF000000"/>
        <rFont val="Times New Roman"/>
        <family val="1"/>
      </rPr>
      <t>Prazo para execução:</t>
    </r>
    <r>
      <rPr>
        <sz val="11"/>
        <color rgb="FF000000"/>
        <rFont val="Times New Roman"/>
        <family val="1"/>
      </rPr>
      <t xml:space="preserve"> 4 meses a contar a data da ART fornecida pelo vencedor do processo licitatório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</si>
</sst>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4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name val="ZapfHumnst BT"/>
      <family val="2"/>
    </font>
    <font>
      <b/>
      <sz val="10"/>
      <name val="ZapfHumnst BT"/>
      <family val="2"/>
    </font>
    <font>
      <sz val="8"/>
      <name val="ZapfHumnst BT"/>
      <family val="2"/>
    </font>
    <font>
      <b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8"/>
      <name val="ZapfHumnst BT"/>
      <family val="2"/>
    </font>
    <font>
      <b/>
      <sz val="9"/>
      <name val="ZapfHumnst BT"/>
      <family val="2"/>
    </font>
    <font>
      <sz val="12"/>
      <name val="ZapfHumnst BT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Arial Narrow"/>
      <family val="2"/>
    </font>
    <font>
      <b/>
      <i/>
      <sz val="12"/>
      <name val="Arial Narrow"/>
      <family val="2"/>
    </font>
    <font>
      <b/>
      <i/>
      <sz val="12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5" fillId="0" borderId="0" applyFont="0" applyFill="0" applyBorder="0" applyAlignment="0" applyProtection="0"/>
  </cellStyleXfs>
  <cellXfs count="28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5" borderId="1" xfId="0" applyFill="1" applyBorder="1" applyAlignment="1">
      <alignment horizontal="righ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4" xfId="0" applyBorder="1" applyAlignment="1">
      <alignment horizontal="right"/>
    </xf>
    <xf numFmtId="0" fontId="0" fillId="0" borderId="3" xfId="0" applyBorder="1"/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0" fillId="0" borderId="3" xfId="0" applyNumberFormat="1" applyBorder="1"/>
    <xf numFmtId="164" fontId="0" fillId="0" borderId="1" xfId="0" applyNumberFormat="1" applyBorder="1"/>
    <xf numFmtId="164" fontId="0" fillId="0" borderId="13" xfId="0" applyNumberFormat="1" applyBorder="1"/>
    <xf numFmtId="164" fontId="0" fillId="0" borderId="2" xfId="0" applyNumberFormat="1" applyBorder="1"/>
    <xf numFmtId="9" fontId="0" fillId="0" borderId="28" xfId="1" applyFont="1" applyBorder="1"/>
    <xf numFmtId="9" fontId="0" fillId="0" borderId="6" xfId="0" applyNumberFormat="1" applyBorder="1"/>
    <xf numFmtId="0" fontId="1" fillId="0" borderId="27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5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0" fillId="5" borderId="0" xfId="0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11" fillId="5" borderId="11" xfId="0" applyFont="1" applyFill="1" applyBorder="1" applyAlignment="1">
      <alignment horizontal="right" vertical="center" wrapText="1"/>
    </xf>
    <xf numFmtId="10" fontId="11" fillId="5" borderId="11" xfId="1" applyNumberFormat="1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right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vertical="center" wrapText="1"/>
    </xf>
    <xf numFmtId="0" fontId="12" fillId="5" borderId="13" xfId="0" applyFont="1" applyFill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1" fillId="0" borderId="16" xfId="0" applyFont="1" applyBorder="1" applyAlignment="1">
      <alignment horizontal="center" vertical="center" wrapText="1"/>
    </xf>
    <xf numFmtId="164" fontId="11" fillId="2" borderId="13" xfId="0" applyNumberFormat="1" applyFont="1" applyFill="1" applyBorder="1" applyAlignment="1">
      <alignment vertical="center" wrapText="1"/>
    </xf>
    <xf numFmtId="164" fontId="11" fillId="4" borderId="13" xfId="0" applyNumberFormat="1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164" fontId="12" fillId="0" borderId="21" xfId="0" applyNumberFormat="1" applyFont="1" applyBorder="1" applyAlignment="1">
      <alignment horizontal="center" vertical="center" wrapText="1"/>
    </xf>
    <xf numFmtId="164" fontId="12" fillId="0" borderId="21" xfId="0" applyNumberFormat="1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right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right" vertical="center" wrapText="1"/>
    </xf>
    <xf numFmtId="0" fontId="11" fillId="0" borderId="13" xfId="0" applyFont="1" applyBorder="1" applyAlignment="1">
      <alignment vertical="center" wrapText="1"/>
    </xf>
    <xf numFmtId="0" fontId="12" fillId="5" borderId="3" xfId="0" applyFont="1" applyFill="1" applyBorder="1" applyAlignment="1">
      <alignment horizontal="right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vertical="center" wrapText="1"/>
    </xf>
    <xf numFmtId="164" fontId="12" fillId="5" borderId="13" xfId="0" applyNumberFormat="1" applyFont="1" applyFill="1" applyBorder="1" applyAlignment="1">
      <alignment horizontal="center" vertical="center" wrapText="1"/>
    </xf>
    <xf numFmtId="164" fontId="12" fillId="5" borderId="21" xfId="0" applyNumberFormat="1" applyFont="1" applyFill="1" applyBorder="1" applyAlignment="1">
      <alignment horizontal="center" vertical="center" wrapText="1"/>
    </xf>
    <xf numFmtId="164" fontId="12" fillId="5" borderId="3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164" fontId="12" fillId="3" borderId="13" xfId="0" applyNumberFormat="1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horizontal="left" vertical="center" wrapText="1"/>
    </xf>
    <xf numFmtId="164" fontId="11" fillId="4" borderId="13" xfId="0" applyNumberFormat="1" applyFont="1" applyFill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164" fontId="12" fillId="3" borderId="23" xfId="0" applyNumberFormat="1" applyFont="1" applyFill="1" applyBorder="1" applyAlignment="1">
      <alignment horizontal="center" vertical="center" wrapText="1"/>
    </xf>
    <xf numFmtId="164" fontId="12" fillId="3" borderId="23" xfId="0" applyNumberFormat="1" applyFont="1" applyFill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right" vertical="center" wrapText="1"/>
    </xf>
    <xf numFmtId="0" fontId="15" fillId="0" borderId="0" xfId="3" applyFill="1" applyBorder="1" applyAlignment="1">
      <alignment horizontal="left" vertical="top"/>
    </xf>
    <xf numFmtId="0" fontId="15" fillId="0" borderId="0" xfId="3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top"/>
    </xf>
    <xf numFmtId="0" fontId="16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 wrapText="1"/>
    </xf>
    <xf numFmtId="44" fontId="21" fillId="0" borderId="0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top" wrapText="1"/>
    </xf>
    <xf numFmtId="0" fontId="16" fillId="0" borderId="0" xfId="3" applyFont="1" applyFill="1" applyBorder="1" applyAlignment="1">
      <alignment horizontal="left" vertical="center" wrapText="1"/>
    </xf>
    <xf numFmtId="1" fontId="24" fillId="0" borderId="25" xfId="3" applyNumberFormat="1" applyFont="1" applyFill="1" applyBorder="1" applyAlignment="1">
      <alignment horizontal="left" vertical="top" shrinkToFit="1"/>
    </xf>
    <xf numFmtId="0" fontId="22" fillId="6" borderId="37" xfId="3" applyFont="1" applyFill="1" applyBorder="1" applyAlignment="1">
      <alignment horizontal="center" vertical="center" wrapText="1"/>
    </xf>
    <xf numFmtId="0" fontId="15" fillId="0" borderId="0" xfId="3" applyFill="1" applyBorder="1" applyAlignment="1">
      <alignment horizontal="left" vertical="center" wrapText="1"/>
    </xf>
    <xf numFmtId="0" fontId="34" fillId="0" borderId="0" xfId="5" applyFont="1" applyBorder="1" applyAlignment="1">
      <alignment vertical="center" wrapText="1"/>
    </xf>
    <xf numFmtId="4" fontId="35" fillId="0" borderId="0" xfId="5" applyNumberFormat="1" applyFont="1" applyBorder="1" applyAlignment="1">
      <alignment horizontal="center" vertical="center" wrapText="1"/>
    </xf>
    <xf numFmtId="0" fontId="34" fillId="0" borderId="0" xfId="5" applyFont="1" applyBorder="1" applyAlignment="1">
      <alignment horizontal="center" vertical="center" wrapText="1"/>
    </xf>
    <xf numFmtId="0" fontId="36" fillId="0" borderId="0" xfId="5" applyFont="1" applyBorder="1" applyAlignment="1">
      <alignment horizontal="center" vertical="center" wrapText="1"/>
    </xf>
    <xf numFmtId="0" fontId="36" fillId="0" borderId="0" xfId="5" applyFont="1" applyBorder="1" applyAlignment="1">
      <alignment vertical="center" wrapText="1"/>
    </xf>
    <xf numFmtId="0" fontId="2" fillId="0" borderId="0" xfId="7"/>
    <xf numFmtId="0" fontId="2" fillId="0" borderId="0" xfId="7" applyAlignment="1"/>
    <xf numFmtId="0" fontId="35" fillId="0" borderId="0" xfId="5" applyFont="1" applyBorder="1" applyAlignment="1">
      <alignment horizontal="center" vertical="center" wrapText="1"/>
    </xf>
    <xf numFmtId="0" fontId="35" fillId="0" borderId="0" xfId="5" applyFont="1" applyFill="1" applyBorder="1" applyAlignment="1">
      <alignment horizontal="center" vertical="center" wrapText="1"/>
    </xf>
    <xf numFmtId="4" fontId="35" fillId="0" borderId="0" xfId="5" applyNumberFormat="1" applyFont="1" applyFill="1" applyBorder="1" applyAlignment="1">
      <alignment horizontal="center" vertical="center" wrapText="1"/>
    </xf>
    <xf numFmtId="4" fontId="39" fillId="8" borderId="1" xfId="5" applyNumberFormat="1" applyFont="1" applyFill="1" applyBorder="1" applyAlignment="1">
      <alignment horizontal="center" wrapText="1"/>
    </xf>
    <xf numFmtId="4" fontId="39" fillId="8" borderId="1" xfId="5" applyNumberFormat="1" applyFont="1" applyFill="1" applyBorder="1" applyAlignment="1">
      <alignment horizontal="center" vertical="center" wrapText="1"/>
    </xf>
    <xf numFmtId="0" fontId="35" fillId="9" borderId="0" xfId="5" applyFont="1" applyFill="1" applyBorder="1" applyAlignment="1">
      <alignment horizontal="center" vertical="center" wrapText="1"/>
    </xf>
    <xf numFmtId="4" fontId="39" fillId="0" borderId="0" xfId="5" applyNumberFormat="1" applyFont="1" applyFill="1" applyBorder="1" applyAlignment="1">
      <alignment horizontal="center" wrapText="1"/>
    </xf>
    <xf numFmtId="4" fontId="39" fillId="0" borderId="0" xfId="5" applyNumberFormat="1" applyFont="1" applyFill="1" applyBorder="1" applyAlignment="1">
      <alignment horizontal="center" vertical="center" wrapText="1"/>
    </xf>
    <xf numFmtId="4" fontId="39" fillId="10" borderId="1" xfId="5" applyNumberFormat="1" applyFont="1" applyFill="1" applyBorder="1" applyAlignment="1">
      <alignment horizontal="center" vertical="center" wrapText="1"/>
    </xf>
    <xf numFmtId="9" fontId="39" fillId="0" borderId="0" xfId="5" applyNumberFormat="1" applyFont="1" applyFill="1" applyBorder="1" applyAlignment="1">
      <alignment horizontal="center" vertical="center" wrapText="1"/>
    </xf>
    <xf numFmtId="9" fontId="39" fillId="0" borderId="0" xfId="6" applyFont="1" applyFill="1" applyBorder="1" applyAlignment="1">
      <alignment horizontal="center" vertical="center" wrapText="1"/>
    </xf>
    <xf numFmtId="9" fontId="39" fillId="10" borderId="1" xfId="6" applyFont="1" applyFill="1" applyBorder="1" applyAlignment="1">
      <alignment horizontal="center" vertical="center" wrapText="1"/>
    </xf>
    <xf numFmtId="4" fontId="39" fillId="0" borderId="1" xfId="5" applyNumberFormat="1" applyFont="1" applyFill="1" applyBorder="1" applyAlignment="1">
      <alignment horizontal="center" vertical="center" wrapText="1"/>
    </xf>
    <xf numFmtId="4" fontId="39" fillId="0" borderId="1" xfId="5" applyNumberFormat="1" applyFont="1" applyBorder="1" applyAlignment="1">
      <alignment horizontal="center" vertical="center" wrapText="1"/>
    </xf>
    <xf numFmtId="9" fontId="39" fillId="0" borderId="1" xfId="5" applyNumberFormat="1" applyFont="1" applyFill="1" applyBorder="1" applyAlignment="1">
      <alignment horizontal="center" vertical="center" wrapText="1"/>
    </xf>
    <xf numFmtId="9" fontId="39" fillId="0" borderId="1" xfId="8" applyFont="1" applyBorder="1" applyAlignment="1">
      <alignment horizontal="center" vertical="center" wrapText="1"/>
    </xf>
    <xf numFmtId="4" fontId="39" fillId="9" borderId="1" xfId="5" applyNumberFormat="1" applyFont="1" applyFill="1" applyBorder="1" applyAlignment="1">
      <alignment horizontal="center" vertical="center" wrapText="1"/>
    </xf>
    <xf numFmtId="9" fontId="39" fillId="9" borderId="1" xfId="5" applyNumberFormat="1" applyFont="1" applyFill="1" applyBorder="1" applyAlignment="1">
      <alignment horizontal="center" vertical="center" wrapText="1"/>
    </xf>
    <xf numFmtId="9" fontId="39" fillId="9" borderId="1" xfId="8" applyFont="1" applyFill="1" applyBorder="1" applyAlignment="1">
      <alignment horizontal="center" vertical="center" wrapText="1"/>
    </xf>
    <xf numFmtId="9" fontId="39" fillId="0" borderId="1" xfId="5" applyNumberFormat="1" applyFont="1" applyBorder="1" applyAlignment="1">
      <alignment horizontal="center" vertical="center" wrapText="1"/>
    </xf>
    <xf numFmtId="0" fontId="35" fillId="0" borderId="0" xfId="5" applyFont="1" applyBorder="1" applyAlignment="1">
      <alignment vertical="center" wrapText="1"/>
    </xf>
    <xf numFmtId="0" fontId="35" fillId="0" borderId="0" xfId="5" applyFont="1" applyFill="1" applyBorder="1" applyAlignment="1">
      <alignment vertical="center" wrapText="1"/>
    </xf>
    <xf numFmtId="0" fontId="39" fillId="11" borderId="0" xfId="5" applyFont="1" applyFill="1" applyBorder="1" applyAlignment="1">
      <alignment horizontal="center" vertical="center" wrapText="1"/>
    </xf>
    <xf numFmtId="0" fontId="39" fillId="0" borderId="0" xfId="5" applyFont="1" applyFill="1" applyBorder="1" applyAlignment="1">
      <alignment horizontal="center" vertical="center" wrapText="1"/>
    </xf>
    <xf numFmtId="4" fontId="40" fillId="11" borderId="1" xfId="5" applyNumberFormat="1" applyFont="1" applyFill="1" applyBorder="1" applyAlignment="1">
      <alignment horizontal="center" vertical="center" wrapText="1"/>
    </xf>
    <xf numFmtId="0" fontId="40" fillId="11" borderId="1" xfId="5" applyFont="1" applyFill="1" applyBorder="1" applyAlignment="1">
      <alignment horizontal="center" vertical="center" wrapText="1"/>
    </xf>
    <xf numFmtId="0" fontId="39" fillId="11" borderId="1" xfId="5" applyFont="1" applyFill="1" applyBorder="1" applyAlignment="1">
      <alignment horizontal="center" vertical="center" wrapText="1"/>
    </xf>
    <xf numFmtId="0" fontId="41" fillId="0" borderId="0" xfId="5" applyFont="1" applyBorder="1" applyAlignment="1">
      <alignment vertical="center" wrapText="1"/>
    </xf>
    <xf numFmtId="0" fontId="41" fillId="0" borderId="0" xfId="5" applyFont="1" applyFill="1" applyBorder="1" applyAlignment="1">
      <alignment vertical="center" wrapText="1"/>
    </xf>
    <xf numFmtId="10" fontId="39" fillId="0" borderId="1" xfId="5" applyNumberFormat="1" applyFont="1" applyBorder="1" applyAlignment="1">
      <alignment horizontal="center" vertical="center" wrapText="1"/>
    </xf>
    <xf numFmtId="10" fontId="39" fillId="8" borderId="1" xfId="6" applyNumberFormat="1" applyFont="1" applyFill="1" applyBorder="1" applyAlignment="1">
      <alignment horizontal="center" vertical="center" wrapText="1"/>
    </xf>
    <xf numFmtId="9" fontId="39" fillId="8" borderId="1" xfId="6" applyNumberFormat="1" applyFont="1" applyFill="1" applyBorder="1" applyAlignment="1">
      <alignment horizontal="center" vertical="center" wrapText="1"/>
    </xf>
    <xf numFmtId="9" fontId="39" fillId="10" borderId="1" xfId="6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4" fontId="12" fillId="0" borderId="29" xfId="0" applyNumberFormat="1" applyFont="1" applyBorder="1" applyAlignment="1">
      <alignment horizontal="right" vertical="center" wrapText="1"/>
    </xf>
    <xf numFmtId="0" fontId="27" fillId="0" borderId="25" xfId="3" applyFont="1" applyFill="1" applyBorder="1" applyAlignment="1">
      <alignment horizontal="justify" vertical="center" wrapText="1"/>
    </xf>
    <xf numFmtId="0" fontId="23" fillId="0" borderId="1" xfId="3" applyFont="1" applyFill="1" applyBorder="1" applyAlignment="1">
      <alignment horizontal="justify" vertical="center" wrapText="1"/>
    </xf>
    <xf numFmtId="0" fontId="23" fillId="0" borderId="34" xfId="3" applyFont="1" applyFill="1" applyBorder="1" applyAlignment="1">
      <alignment horizontal="justify" vertical="center" wrapText="1"/>
    </xf>
    <xf numFmtId="0" fontId="26" fillId="7" borderId="39" xfId="3" applyFont="1" applyFill="1" applyBorder="1" applyAlignment="1">
      <alignment horizontal="left" vertical="top" wrapText="1"/>
    </xf>
    <xf numFmtId="0" fontId="26" fillId="7" borderId="18" xfId="3" applyFont="1" applyFill="1" applyBorder="1" applyAlignment="1">
      <alignment horizontal="left" vertical="top" wrapText="1"/>
    </xf>
    <xf numFmtId="0" fontId="26" fillId="7" borderId="38" xfId="3" applyFont="1" applyFill="1" applyBorder="1" applyAlignment="1">
      <alignment horizontal="left" vertical="top" wrapText="1"/>
    </xf>
    <xf numFmtId="0" fontId="16" fillId="0" borderId="0" xfId="3" applyFont="1" applyFill="1" applyBorder="1" applyAlignment="1">
      <alignment horizontal="center" vertical="top" wrapText="1"/>
    </xf>
    <xf numFmtId="0" fontId="16" fillId="0" borderId="0" xfId="3" applyFont="1" applyFill="1" applyBorder="1" applyAlignment="1">
      <alignment horizontal="center" vertical="top"/>
    </xf>
    <xf numFmtId="0" fontId="15" fillId="0" borderId="0" xfId="3" applyFill="1" applyBorder="1" applyAlignment="1">
      <alignment horizontal="left" vertical="center" wrapText="1"/>
    </xf>
    <xf numFmtId="0" fontId="22" fillId="0" borderId="33" xfId="3" applyFont="1" applyFill="1" applyBorder="1" applyAlignment="1">
      <alignment horizontal="center" vertical="center" wrapText="1"/>
    </xf>
    <xf numFmtId="0" fontId="15" fillId="0" borderId="32" xfId="3" applyFill="1" applyBorder="1" applyAlignment="1">
      <alignment horizontal="center" vertical="center" wrapText="1"/>
    </xf>
    <xf numFmtId="44" fontId="22" fillId="0" borderId="32" xfId="3" applyNumberFormat="1" applyFont="1" applyFill="1" applyBorder="1" applyAlignment="1">
      <alignment horizontal="center" vertical="center" wrapText="1"/>
    </xf>
    <xf numFmtId="0" fontId="22" fillId="0" borderId="32" xfId="3" applyFont="1" applyFill="1" applyBorder="1" applyAlignment="1">
      <alignment horizontal="center" vertical="center" wrapText="1"/>
    </xf>
    <xf numFmtId="0" fontId="22" fillId="0" borderId="31" xfId="3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horizontal="right" vertical="top" wrapText="1" indent="8"/>
    </xf>
    <xf numFmtId="0" fontId="18" fillId="0" borderId="0" xfId="3" applyFont="1" applyFill="1" applyBorder="1" applyAlignment="1">
      <alignment horizontal="left" vertical="center" wrapText="1"/>
    </xf>
    <xf numFmtId="0" fontId="16" fillId="0" borderId="0" xfId="3" applyFont="1" applyFill="1" applyBorder="1" applyAlignment="1">
      <alignment horizontal="left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23" fillId="0" borderId="29" xfId="3" applyFont="1" applyFill="1" applyBorder="1" applyAlignment="1">
      <alignment horizontal="right" vertical="center" wrapText="1"/>
    </xf>
    <xf numFmtId="0" fontId="26" fillId="0" borderId="25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6" fillId="0" borderId="34" xfId="3" applyFont="1" applyFill="1" applyBorder="1" applyAlignment="1">
      <alignment horizontal="left" vertical="center" wrapText="1"/>
    </xf>
    <xf numFmtId="0" fontId="27" fillId="0" borderId="25" xfId="3" applyFont="1" applyFill="1" applyBorder="1" applyAlignment="1">
      <alignment horizontal="left" vertical="center" wrapText="1"/>
    </xf>
    <xf numFmtId="0" fontId="28" fillId="0" borderId="1" xfId="3" applyFont="1" applyFill="1" applyBorder="1" applyAlignment="1">
      <alignment horizontal="left" vertical="center" wrapText="1"/>
    </xf>
    <xf numFmtId="0" fontId="28" fillId="0" borderId="34" xfId="3" applyFont="1" applyFill="1" applyBorder="1" applyAlignment="1">
      <alignment horizontal="left" vertical="center" wrapText="1"/>
    </xf>
    <xf numFmtId="0" fontId="26" fillId="0" borderId="37" xfId="3" applyFont="1" applyFill="1" applyBorder="1" applyAlignment="1">
      <alignment horizontal="center" vertical="top" wrapText="1"/>
    </xf>
    <xf numFmtId="0" fontId="28" fillId="0" borderId="36" xfId="3" applyFont="1" applyFill="1" applyBorder="1" applyAlignment="1">
      <alignment horizontal="center" vertical="top" wrapText="1"/>
    </xf>
    <xf numFmtId="0" fontId="28" fillId="0" borderId="35" xfId="3" applyFont="1" applyFill="1" applyBorder="1" applyAlignment="1">
      <alignment horizontal="center" vertical="top" wrapText="1"/>
    </xf>
    <xf numFmtId="0" fontId="31" fillId="0" borderId="25" xfId="3" applyFont="1" applyFill="1" applyBorder="1" applyAlignment="1">
      <alignment horizontal="center" vertical="top" wrapText="1"/>
    </xf>
    <xf numFmtId="0" fontId="32" fillId="0" borderId="1" xfId="3" applyFont="1" applyFill="1" applyBorder="1" applyAlignment="1">
      <alignment horizontal="center" vertical="top" wrapText="1"/>
    </xf>
    <xf numFmtId="0" fontId="32" fillId="0" borderId="34" xfId="3" applyFont="1" applyFill="1" applyBorder="1" applyAlignment="1">
      <alignment horizontal="center" vertical="top" wrapText="1"/>
    </xf>
    <xf numFmtId="0" fontId="30" fillId="0" borderId="25" xfId="3" applyFont="1" applyFill="1" applyBorder="1" applyAlignment="1">
      <alignment horizontal="center" vertical="center" wrapText="1"/>
    </xf>
    <xf numFmtId="0" fontId="29" fillId="0" borderId="1" xfId="3" applyFont="1" applyFill="1" applyBorder="1" applyAlignment="1">
      <alignment horizontal="center" vertical="center" wrapText="1"/>
    </xf>
    <xf numFmtId="0" fontId="29" fillId="0" borderId="34" xfId="3" applyFont="1" applyFill="1" applyBorder="1" applyAlignment="1">
      <alignment horizontal="center" vertical="center" wrapText="1"/>
    </xf>
    <xf numFmtId="0" fontId="25" fillId="6" borderId="42" xfId="3" applyFont="1" applyFill="1" applyBorder="1" applyAlignment="1">
      <alignment horizontal="center" vertical="center" wrapText="1"/>
    </xf>
    <xf numFmtId="0" fontId="25" fillId="6" borderId="43" xfId="3" applyFont="1" applyFill="1" applyBorder="1" applyAlignment="1">
      <alignment horizontal="center" vertical="center" wrapText="1"/>
    </xf>
    <xf numFmtId="0" fontId="25" fillId="6" borderId="44" xfId="3" applyFont="1" applyFill="1" applyBorder="1" applyAlignment="1">
      <alignment horizontal="center" vertical="center" wrapText="1"/>
    </xf>
    <xf numFmtId="0" fontId="25" fillId="6" borderId="45" xfId="3" applyFont="1" applyFill="1" applyBorder="1" applyAlignment="1">
      <alignment horizontal="center" vertical="center" wrapText="1"/>
    </xf>
    <xf numFmtId="0" fontId="22" fillId="6" borderId="42" xfId="3" applyFont="1" applyFill="1" applyBorder="1" applyAlignment="1">
      <alignment horizontal="center" vertical="center" wrapText="1"/>
    </xf>
    <xf numFmtId="0" fontId="22" fillId="6" borderId="44" xfId="3" applyFont="1" applyFill="1" applyBorder="1" applyAlignment="1">
      <alignment horizontal="center" vertical="center" wrapText="1"/>
    </xf>
    <xf numFmtId="0" fontId="22" fillId="6" borderId="45" xfId="3" applyFont="1" applyFill="1" applyBorder="1" applyAlignment="1">
      <alignment horizontal="center" vertical="center" wrapText="1"/>
    </xf>
    <xf numFmtId="4" fontId="24" fillId="0" borderId="12" xfId="3" applyNumberFormat="1" applyFont="1" applyFill="1" applyBorder="1" applyAlignment="1">
      <alignment horizontal="center" vertical="center" shrinkToFit="1"/>
    </xf>
    <xf numFmtId="4" fontId="24" fillId="0" borderId="8" xfId="3" applyNumberFormat="1" applyFont="1" applyFill="1" applyBorder="1" applyAlignment="1">
      <alignment horizontal="center" vertical="center" shrinkToFit="1"/>
    </xf>
    <xf numFmtId="0" fontId="23" fillId="0" borderId="12" xfId="3" applyFont="1" applyFill="1" applyBorder="1" applyAlignment="1">
      <alignment horizontal="justify" vertical="center" wrapText="1"/>
    </xf>
    <xf numFmtId="0" fontId="23" fillId="0" borderId="41" xfId="3" applyFont="1" applyFill="1" applyBorder="1" applyAlignment="1">
      <alignment horizontal="justify" vertical="center" wrapText="1"/>
    </xf>
    <xf numFmtId="0" fontId="23" fillId="0" borderId="8" xfId="3" applyFont="1" applyFill="1" applyBorder="1" applyAlignment="1">
      <alignment horizontal="justify" vertical="center" wrapText="1"/>
    </xf>
    <xf numFmtId="44" fontId="15" fillId="0" borderId="12" xfId="2" applyFont="1" applyFill="1" applyBorder="1" applyAlignment="1">
      <alignment horizontal="left" vertical="center" wrapText="1"/>
    </xf>
    <xf numFmtId="44" fontId="15" fillId="0" borderId="41" xfId="2" applyFont="1" applyFill="1" applyBorder="1" applyAlignment="1">
      <alignment horizontal="left" vertical="center" wrapText="1"/>
    </xf>
    <xf numFmtId="44" fontId="15" fillId="0" borderId="8" xfId="2" applyFont="1" applyFill="1" applyBorder="1" applyAlignment="1">
      <alignment horizontal="left" vertical="center" wrapText="1"/>
    </xf>
    <xf numFmtId="44" fontId="15" fillId="0" borderId="40" xfId="2" applyFont="1" applyFill="1" applyBorder="1" applyAlignment="1">
      <alignment horizontal="left" vertical="center" wrapText="1"/>
    </xf>
    <xf numFmtId="0" fontId="43" fillId="0" borderId="1" xfId="7" applyFont="1" applyFill="1" applyBorder="1" applyAlignment="1">
      <alignment horizontal="center" vertical="center" wrapText="1"/>
    </xf>
    <xf numFmtId="49" fontId="46" fillId="7" borderId="1" xfId="7" applyNumberFormat="1" applyFont="1" applyFill="1" applyBorder="1" applyAlignment="1">
      <alignment horizontal="center" vertical="top" wrapText="1"/>
    </xf>
    <xf numFmtId="49" fontId="45" fillId="7" borderId="1" xfId="7" applyNumberFormat="1" applyFont="1" applyFill="1" applyBorder="1" applyAlignment="1">
      <alignment horizontal="center" vertical="top" wrapText="1"/>
    </xf>
    <xf numFmtId="49" fontId="44" fillId="0" borderId="1" xfId="7" applyNumberFormat="1" applyFont="1" applyBorder="1" applyAlignment="1">
      <alignment horizontal="center" vertical="center" wrapText="1"/>
    </xf>
    <xf numFmtId="0" fontId="42" fillId="0" borderId="1" xfId="7" applyFont="1" applyFill="1" applyBorder="1" applyAlignment="1">
      <alignment horizontal="center" vertical="center" wrapText="1"/>
    </xf>
    <xf numFmtId="0" fontId="39" fillId="0" borderId="1" xfId="5" applyFont="1" applyBorder="1" applyAlignment="1">
      <alignment horizontal="center" vertical="center" wrapText="1"/>
    </xf>
    <xf numFmtId="0" fontId="39" fillId="0" borderId="1" xfId="5" applyNumberFormat="1" applyFont="1" applyBorder="1" applyAlignment="1">
      <alignment horizontal="left" vertical="center" wrapText="1"/>
    </xf>
    <xf numFmtId="0" fontId="39" fillId="9" borderId="1" xfId="5" applyFont="1" applyFill="1" applyBorder="1" applyAlignment="1">
      <alignment horizontal="center" vertical="center" wrapText="1"/>
    </xf>
    <xf numFmtId="0" fontId="39" fillId="9" borderId="1" xfId="5" applyNumberFormat="1" applyFont="1" applyFill="1" applyBorder="1" applyAlignment="1">
      <alignment horizontal="left" vertical="center" wrapText="1"/>
    </xf>
    <xf numFmtId="0" fontId="2" fillId="0" borderId="0" xfId="7" applyAlignment="1">
      <alignment horizontal="center"/>
    </xf>
    <xf numFmtId="4" fontId="35" fillId="8" borderId="1" xfId="5" applyNumberFormat="1" applyFont="1" applyFill="1" applyBorder="1" applyAlignment="1">
      <alignment horizontal="center" vertical="center"/>
    </xf>
    <xf numFmtId="0" fontId="38" fillId="0" borderId="0" xfId="7" applyFont="1" applyFill="1" applyBorder="1" applyAlignment="1">
      <alignment horizontal="right" vertical="center" wrapText="1"/>
    </xf>
    <xf numFmtId="0" fontId="37" fillId="0" borderId="0" xfId="7" applyFont="1" applyFill="1" applyBorder="1" applyAlignment="1">
      <alignment horizontal="center" vertical="top"/>
    </xf>
    <xf numFmtId="4" fontId="35" fillId="10" borderId="1" xfId="5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</cellXfs>
  <cellStyles count="9">
    <cellStyle name="Moeda" xfId="2" builtinId="4"/>
    <cellStyle name="Moeda 2" xfId="4"/>
    <cellStyle name="Normal" xfId="0" builtinId="0"/>
    <cellStyle name="Normal 2" xfId="3"/>
    <cellStyle name="Normal 2 2" xfId="7"/>
    <cellStyle name="Normal 4 2" xfId="5"/>
    <cellStyle name="Porcentagem" xfId="1" builtinId="5"/>
    <cellStyle name="Porcentagem 2" xfId="6"/>
    <cellStyle name="Porcentagem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19051</xdr:rowOff>
    </xdr:from>
    <xdr:to>
      <xdr:col>2</xdr:col>
      <xdr:colOff>657225</xdr:colOff>
      <xdr:row>0</xdr:row>
      <xdr:rowOff>1154557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9051"/>
          <a:ext cx="1181100" cy="1135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abSelected="1" zoomScaleNormal="100" workbookViewId="0">
      <selection activeCell="K116" sqref="K116"/>
    </sheetView>
  </sheetViews>
  <sheetFormatPr defaultRowHeight="15"/>
  <cols>
    <col min="1" max="1" width="4.85546875" style="10" customWidth="1"/>
    <col min="2" max="2" width="9.85546875" style="11" customWidth="1"/>
    <col min="3" max="3" width="52.28515625" style="3" customWidth="1"/>
    <col min="4" max="4" width="7.42578125" style="7" customWidth="1"/>
    <col min="5" max="5" width="9.85546875" style="7" customWidth="1"/>
    <col min="6" max="6" width="10.42578125" style="13" customWidth="1"/>
    <col min="7" max="7" width="12.28515625" style="13" customWidth="1"/>
    <col min="8" max="8" width="11.7109375" style="14" bestFit="1" customWidth="1"/>
    <col min="9" max="9" width="16.85546875" style="2" customWidth="1"/>
    <col min="10" max="10" width="22.5703125" style="8" bestFit="1" customWidth="1"/>
    <col min="11" max="16384" width="9.140625" style="8"/>
  </cols>
  <sheetData>
    <row r="1" spans="1:11" ht="91.5" customHeight="1" thickBot="1">
      <c r="A1" s="203" t="s">
        <v>253</v>
      </c>
      <c r="B1" s="204"/>
      <c r="C1" s="204"/>
      <c r="D1" s="204"/>
      <c r="E1" s="204"/>
      <c r="F1" s="204"/>
      <c r="G1" s="204"/>
      <c r="H1" s="204"/>
      <c r="I1" s="205"/>
    </row>
    <row r="2" spans="1:11" ht="17.25" customHeight="1" thickBot="1">
      <c r="A2" s="206" t="s">
        <v>248</v>
      </c>
      <c r="B2" s="207"/>
      <c r="C2" s="207"/>
      <c r="D2" s="207"/>
      <c r="E2" s="207"/>
      <c r="F2" s="207"/>
      <c r="G2" s="207"/>
      <c r="H2" s="207"/>
      <c r="I2" s="208"/>
      <c r="J2" s="195" t="s">
        <v>195</v>
      </c>
      <c r="K2" s="196"/>
    </row>
    <row r="3" spans="1:11" ht="17.25" customHeight="1" thickBot="1">
      <c r="A3" s="206" t="s">
        <v>243</v>
      </c>
      <c r="B3" s="207"/>
      <c r="C3" s="207"/>
      <c r="D3" s="46" t="s">
        <v>194</v>
      </c>
      <c r="E3" s="47">
        <f>K6/100</f>
        <v>0.28320000000000001</v>
      </c>
      <c r="F3" s="48"/>
      <c r="G3" s="48"/>
      <c r="H3" s="48"/>
      <c r="I3" s="49"/>
      <c r="J3" s="195"/>
      <c r="K3" s="196"/>
    </row>
    <row r="4" spans="1:11" ht="17.25" customHeight="1" thickBot="1">
      <c r="A4" s="206" t="s">
        <v>193</v>
      </c>
      <c r="B4" s="207"/>
      <c r="C4" s="207"/>
      <c r="D4" s="207"/>
      <c r="E4" s="207"/>
      <c r="F4" s="207"/>
      <c r="G4" s="207"/>
      <c r="H4" s="207"/>
      <c r="I4" s="208"/>
      <c r="J4" s="195"/>
      <c r="K4" s="196"/>
    </row>
    <row r="5" spans="1:11" ht="17.25" customHeight="1" thickBot="1">
      <c r="A5" s="200" t="s">
        <v>25</v>
      </c>
      <c r="B5" s="201"/>
      <c r="C5" s="201"/>
      <c r="D5" s="201"/>
      <c r="E5" s="201"/>
      <c r="F5" s="201"/>
      <c r="G5" s="201"/>
      <c r="H5" s="201"/>
      <c r="I5" s="202"/>
      <c r="J5" s="197"/>
      <c r="K5" s="198"/>
    </row>
    <row r="6" spans="1:11" s="1" customFormat="1" ht="30" customHeight="1" thickBot="1">
      <c r="A6" s="50" t="s">
        <v>5</v>
      </c>
      <c r="B6" s="51" t="s">
        <v>0</v>
      </c>
      <c r="C6" s="52" t="s">
        <v>1</v>
      </c>
      <c r="D6" s="53" t="s">
        <v>2</v>
      </c>
      <c r="E6" s="54" t="s">
        <v>3</v>
      </c>
      <c r="F6" s="55" t="s">
        <v>113</v>
      </c>
      <c r="G6" s="56" t="s">
        <v>114</v>
      </c>
      <c r="H6" s="56" t="s">
        <v>4</v>
      </c>
      <c r="I6" s="57" t="s">
        <v>115</v>
      </c>
      <c r="J6" s="6" t="s">
        <v>116</v>
      </c>
      <c r="K6" s="4">
        <v>28.32</v>
      </c>
    </row>
    <row r="7" spans="1:11" s="9" customFormat="1">
      <c r="A7" s="58">
        <v>1</v>
      </c>
      <c r="B7" s="59"/>
      <c r="C7" s="60" t="s">
        <v>6</v>
      </c>
      <c r="D7" s="61"/>
      <c r="E7" s="61"/>
      <c r="F7" s="62"/>
      <c r="G7" s="62"/>
      <c r="H7" s="63"/>
      <c r="I7" s="64"/>
    </row>
    <row r="8" spans="1:11" ht="25.5">
      <c r="A8" s="65" t="s">
        <v>117</v>
      </c>
      <c r="B8" s="66">
        <v>97644</v>
      </c>
      <c r="C8" s="67" t="s">
        <v>46</v>
      </c>
      <c r="D8" s="66" t="s">
        <v>26</v>
      </c>
      <c r="E8" s="66">
        <v>7.56</v>
      </c>
      <c r="F8" s="68">
        <v>6.14</v>
      </c>
      <c r="G8" s="68">
        <f>F8*((100+K6)/100)</f>
        <v>7.8788479999999987</v>
      </c>
      <c r="H8" s="69">
        <f>E8*F8</f>
        <v>46.418399999999998</v>
      </c>
      <c r="I8" s="68">
        <f>G8*E8</f>
        <v>59.564090879999988</v>
      </c>
    </row>
    <row r="9" spans="1:11" ht="25.5">
      <c r="A9" s="65" t="s">
        <v>118</v>
      </c>
      <c r="B9" s="66">
        <v>97663</v>
      </c>
      <c r="C9" s="67" t="s">
        <v>47</v>
      </c>
      <c r="D9" s="66" t="s">
        <v>28</v>
      </c>
      <c r="E9" s="66">
        <v>4</v>
      </c>
      <c r="F9" s="68">
        <v>8.17</v>
      </c>
      <c r="G9" s="68">
        <f>F9*((100+K6)/100)</f>
        <v>10.483744</v>
      </c>
      <c r="H9" s="69">
        <f t="shared" ref="H9:H15" si="0">E9*F9</f>
        <v>32.68</v>
      </c>
      <c r="I9" s="68">
        <f t="shared" ref="I9:I15" si="1">G9*E9</f>
        <v>41.934975999999999</v>
      </c>
    </row>
    <row r="10" spans="1:11" ht="25.5">
      <c r="A10" s="65" t="s">
        <v>119</v>
      </c>
      <c r="B10" s="66">
        <v>97633</v>
      </c>
      <c r="C10" s="67" t="s">
        <v>49</v>
      </c>
      <c r="D10" s="66" t="s">
        <v>26</v>
      </c>
      <c r="E10" s="66">
        <v>221.45</v>
      </c>
      <c r="F10" s="68">
        <v>15.15</v>
      </c>
      <c r="G10" s="68">
        <f>F10*((100+K6)/100)</f>
        <v>19.440479999999997</v>
      </c>
      <c r="H10" s="69">
        <f t="shared" si="0"/>
        <v>3354.9674999999997</v>
      </c>
      <c r="I10" s="68">
        <f t="shared" si="1"/>
        <v>4305.0942959999993</v>
      </c>
    </row>
    <row r="11" spans="1:11" ht="25.5">
      <c r="A11" s="65" t="s">
        <v>120</v>
      </c>
      <c r="B11" s="66">
        <v>97624</v>
      </c>
      <c r="C11" s="67" t="s">
        <v>48</v>
      </c>
      <c r="D11" s="66" t="s">
        <v>27</v>
      </c>
      <c r="E11" s="66">
        <v>3.96</v>
      </c>
      <c r="F11" s="68">
        <v>72.11</v>
      </c>
      <c r="G11" s="68">
        <f>F11*((100+K6)/100)</f>
        <v>92.531551999999991</v>
      </c>
      <c r="H11" s="69">
        <f t="shared" si="0"/>
        <v>285.55559999999997</v>
      </c>
      <c r="I11" s="68">
        <f t="shared" si="1"/>
        <v>366.42494591999997</v>
      </c>
    </row>
    <row r="12" spans="1:11" ht="25.5">
      <c r="A12" s="65" t="s">
        <v>121</v>
      </c>
      <c r="B12" s="66">
        <v>97622</v>
      </c>
      <c r="C12" s="67" t="s">
        <v>217</v>
      </c>
      <c r="D12" s="66" t="s">
        <v>27</v>
      </c>
      <c r="E12" s="66">
        <v>2.33</v>
      </c>
      <c r="F12" s="68">
        <v>38.36</v>
      </c>
      <c r="G12" s="68">
        <f>F12*((100+K6)/100)</f>
        <v>49.223551999999998</v>
      </c>
      <c r="H12" s="69">
        <f t="shared" si="0"/>
        <v>89.378799999999998</v>
      </c>
      <c r="I12" s="68">
        <f t="shared" si="1"/>
        <v>114.69087616</v>
      </c>
    </row>
    <row r="13" spans="1:11">
      <c r="A13" s="70" t="s">
        <v>122</v>
      </c>
      <c r="B13" s="71">
        <v>98519</v>
      </c>
      <c r="C13" s="72" t="s">
        <v>235</v>
      </c>
      <c r="D13" s="71" t="s">
        <v>26</v>
      </c>
      <c r="E13" s="71">
        <v>39.6</v>
      </c>
      <c r="F13" s="73">
        <v>1.44</v>
      </c>
      <c r="G13" s="73">
        <f>F13*((100+K6)/100)</f>
        <v>1.8478079999999997</v>
      </c>
      <c r="H13" s="74">
        <f t="shared" si="0"/>
        <v>57.024000000000001</v>
      </c>
      <c r="I13" s="73">
        <f t="shared" si="1"/>
        <v>73.173196799999985</v>
      </c>
      <c r="J13" s="34"/>
    </row>
    <row r="14" spans="1:11">
      <c r="A14" s="65" t="s">
        <v>123</v>
      </c>
      <c r="B14" s="66">
        <v>72897</v>
      </c>
      <c r="C14" s="67" t="s">
        <v>50</v>
      </c>
      <c r="D14" s="66" t="s">
        <v>27</v>
      </c>
      <c r="E14" s="66">
        <v>18.71</v>
      </c>
      <c r="F14" s="68">
        <v>18.37</v>
      </c>
      <c r="G14" s="68">
        <f>F14*((100+K6)/100)</f>
        <v>23.572384</v>
      </c>
      <c r="H14" s="69">
        <f t="shared" si="0"/>
        <v>343.70270000000005</v>
      </c>
      <c r="I14" s="68">
        <f t="shared" si="1"/>
        <v>441.03930464000001</v>
      </c>
    </row>
    <row r="15" spans="1:11" ht="25.5">
      <c r="A15" s="65" t="s">
        <v>216</v>
      </c>
      <c r="B15" s="71">
        <v>72900</v>
      </c>
      <c r="C15" s="72" t="s">
        <v>236</v>
      </c>
      <c r="D15" s="71" t="s">
        <v>27</v>
      </c>
      <c r="E15" s="71">
        <v>15.29</v>
      </c>
      <c r="F15" s="73">
        <v>3.92</v>
      </c>
      <c r="G15" s="73">
        <f>F15*((100+K6)/100)</f>
        <v>5.0301439999999991</v>
      </c>
      <c r="H15" s="74">
        <f t="shared" si="0"/>
        <v>59.936799999999998</v>
      </c>
      <c r="I15" s="73">
        <f t="shared" si="1"/>
        <v>76.910901759999987</v>
      </c>
      <c r="J15" s="34"/>
    </row>
    <row r="16" spans="1:11" ht="15.75" thickBot="1">
      <c r="A16" s="75"/>
      <c r="B16" s="76"/>
      <c r="C16" s="77"/>
      <c r="D16" s="199" t="s">
        <v>200</v>
      </c>
      <c r="E16" s="199"/>
      <c r="F16" s="199"/>
      <c r="G16" s="78"/>
      <c r="H16" s="79">
        <f>SUM(H8:H15)</f>
        <v>4269.6638000000003</v>
      </c>
      <c r="I16" s="80">
        <f>SUM(I8:I15)</f>
        <v>5478.8325881600003</v>
      </c>
    </row>
    <row r="17" spans="1:11" s="9" customFormat="1" ht="15.75" thickBot="1">
      <c r="A17" s="81">
        <v>2</v>
      </c>
      <c r="B17" s="82"/>
      <c r="C17" s="83" t="s">
        <v>8</v>
      </c>
      <c r="D17" s="84"/>
      <c r="E17" s="84"/>
      <c r="F17" s="85"/>
      <c r="G17" s="85"/>
      <c r="H17" s="86"/>
      <c r="I17" s="87"/>
    </row>
    <row r="18" spans="1:11" ht="25.5">
      <c r="A18" s="88" t="s">
        <v>124</v>
      </c>
      <c r="B18" s="89">
        <v>98557</v>
      </c>
      <c r="C18" s="90" t="s">
        <v>237</v>
      </c>
      <c r="D18" s="91" t="s">
        <v>26</v>
      </c>
      <c r="E18" s="91">
        <v>6.6</v>
      </c>
      <c r="F18" s="92">
        <v>30.76</v>
      </c>
      <c r="G18" s="92">
        <f>F18*((100+K6)/100)</f>
        <v>39.471232000000001</v>
      </c>
      <c r="H18" s="93">
        <f>E18*F18</f>
        <v>203.01599999999999</v>
      </c>
      <c r="I18" s="92">
        <f>G18*E18</f>
        <v>260.51013119999999</v>
      </c>
      <c r="J18" s="34"/>
    </row>
    <row r="19" spans="1:11" ht="38.25">
      <c r="A19" s="70" t="s">
        <v>125</v>
      </c>
      <c r="B19" s="94">
        <v>83515</v>
      </c>
      <c r="C19" s="72" t="s">
        <v>61</v>
      </c>
      <c r="D19" s="71" t="s">
        <v>27</v>
      </c>
      <c r="E19" s="71">
        <v>2</v>
      </c>
      <c r="F19" s="73">
        <v>16.02</v>
      </c>
      <c r="G19" s="73">
        <f>F19*((100+K6)/100)</f>
        <v>20.556863999999997</v>
      </c>
      <c r="H19" s="74">
        <f t="shared" ref="H19:H20" si="2">E19*F19</f>
        <v>32.04</v>
      </c>
      <c r="I19" s="73">
        <f t="shared" ref="I19:I20" si="3">G19*E19</f>
        <v>41.113727999999995</v>
      </c>
      <c r="J19" s="35"/>
      <c r="K19" s="35"/>
    </row>
    <row r="20" spans="1:11" ht="25.5">
      <c r="A20" s="65" t="s">
        <v>126</v>
      </c>
      <c r="B20" s="95">
        <v>92269</v>
      </c>
      <c r="C20" s="67" t="s">
        <v>62</v>
      </c>
      <c r="D20" s="66" t="s">
        <v>26</v>
      </c>
      <c r="E20" s="66">
        <v>22.3</v>
      </c>
      <c r="F20" s="68">
        <v>85.73</v>
      </c>
      <c r="G20" s="68">
        <f>F20*((100+K6)/100)</f>
        <v>110.008736</v>
      </c>
      <c r="H20" s="69">
        <f t="shared" si="2"/>
        <v>1911.7790000000002</v>
      </c>
      <c r="I20" s="68">
        <f t="shared" si="3"/>
        <v>2453.1948127999999</v>
      </c>
    </row>
    <row r="21" spans="1:11" ht="15.75" thickBot="1">
      <c r="A21" s="75"/>
      <c r="B21" s="76"/>
      <c r="C21" s="77"/>
      <c r="D21" s="199" t="s">
        <v>200</v>
      </c>
      <c r="E21" s="199"/>
      <c r="F21" s="199"/>
      <c r="G21" s="78"/>
      <c r="H21" s="79">
        <f>SUM(H18:H20)</f>
        <v>2146.835</v>
      </c>
      <c r="I21" s="80">
        <f>SUM(I18:I20)</f>
        <v>2754.8186719999999</v>
      </c>
    </row>
    <row r="22" spans="1:11" s="9" customFormat="1" ht="15.75" thickBot="1">
      <c r="A22" s="81">
        <v>3</v>
      </c>
      <c r="B22" s="82"/>
      <c r="C22" s="83" t="s">
        <v>9</v>
      </c>
      <c r="D22" s="84"/>
      <c r="E22" s="84"/>
      <c r="F22" s="85"/>
      <c r="G22" s="85"/>
      <c r="H22" s="86"/>
      <c r="I22" s="87"/>
    </row>
    <row r="23" spans="1:11" s="9" customFormat="1">
      <c r="A23" s="58" t="s">
        <v>20</v>
      </c>
      <c r="B23" s="59"/>
      <c r="C23" s="60" t="s">
        <v>10</v>
      </c>
      <c r="D23" s="61"/>
      <c r="E23" s="61"/>
      <c r="F23" s="62"/>
      <c r="G23" s="62"/>
      <c r="H23" s="63"/>
      <c r="I23" s="64"/>
    </row>
    <row r="24" spans="1:11" s="12" customFormat="1" ht="38.25">
      <c r="A24" s="70" t="s">
        <v>127</v>
      </c>
      <c r="B24" s="94">
        <v>101159</v>
      </c>
      <c r="C24" s="72" t="s">
        <v>226</v>
      </c>
      <c r="D24" s="71" t="s">
        <v>26</v>
      </c>
      <c r="E24" s="71">
        <v>2.0299999999999998</v>
      </c>
      <c r="F24" s="73">
        <v>83.34</v>
      </c>
      <c r="G24" s="73">
        <f>F24*((100+K6)/100)</f>
        <v>106.94188799999999</v>
      </c>
      <c r="H24" s="74">
        <f>E24*F24</f>
        <v>169.18019999999999</v>
      </c>
      <c r="I24" s="73">
        <f>G24*E24</f>
        <v>217.09203263999996</v>
      </c>
      <c r="J24" s="34"/>
    </row>
    <row r="25" spans="1:11" s="12" customFormat="1" ht="25.5">
      <c r="A25" s="65" t="s">
        <v>128</v>
      </c>
      <c r="B25" s="95">
        <v>97632</v>
      </c>
      <c r="C25" s="67" t="s">
        <v>52</v>
      </c>
      <c r="D25" s="66" t="s">
        <v>32</v>
      </c>
      <c r="E25" s="66">
        <v>170</v>
      </c>
      <c r="F25" s="68">
        <v>1.72</v>
      </c>
      <c r="G25" s="68">
        <f>F25*((100+K6)/100)</f>
        <v>2.2071039999999997</v>
      </c>
      <c r="H25" s="69">
        <f t="shared" ref="H25:H29" si="4">E25*F25</f>
        <v>292.39999999999998</v>
      </c>
      <c r="I25" s="68">
        <f t="shared" ref="I25:I29" si="5">G25*E25</f>
        <v>375.20767999999998</v>
      </c>
    </row>
    <row r="26" spans="1:11" s="12" customFormat="1" ht="25.5">
      <c r="A26" s="65" t="s">
        <v>129</v>
      </c>
      <c r="B26" s="95">
        <v>88650</v>
      </c>
      <c r="C26" s="67" t="s">
        <v>219</v>
      </c>
      <c r="D26" s="66" t="s">
        <v>32</v>
      </c>
      <c r="E26" s="66">
        <f>E25</f>
        <v>170</v>
      </c>
      <c r="F26" s="68">
        <v>9.4</v>
      </c>
      <c r="G26" s="68">
        <f>F26*((100+K6)/100)</f>
        <v>12.06208</v>
      </c>
      <c r="H26" s="69">
        <f t="shared" si="4"/>
        <v>1598</v>
      </c>
      <c r="I26" s="68">
        <f t="shared" si="5"/>
        <v>2050.5536000000002</v>
      </c>
    </row>
    <row r="27" spans="1:11" s="9" customFormat="1" ht="51">
      <c r="A27" s="65" t="s">
        <v>130</v>
      </c>
      <c r="B27" s="95">
        <v>87630</v>
      </c>
      <c r="C27" s="67" t="s">
        <v>53</v>
      </c>
      <c r="D27" s="66" t="s">
        <v>26</v>
      </c>
      <c r="E27" s="66">
        <v>40.6</v>
      </c>
      <c r="F27" s="68">
        <v>31.45</v>
      </c>
      <c r="G27" s="68">
        <f>F27*((100+K6)/100)</f>
        <v>40.356639999999999</v>
      </c>
      <c r="H27" s="69">
        <f t="shared" si="4"/>
        <v>1276.8700000000001</v>
      </c>
      <c r="I27" s="68">
        <f t="shared" si="5"/>
        <v>1638.4795839999999</v>
      </c>
    </row>
    <row r="28" spans="1:11" s="9" customFormat="1" ht="38.25">
      <c r="A28" s="65" t="s">
        <v>131</v>
      </c>
      <c r="B28" s="95">
        <v>87702</v>
      </c>
      <c r="C28" s="67" t="s">
        <v>54</v>
      </c>
      <c r="D28" s="66" t="s">
        <v>26</v>
      </c>
      <c r="E28" s="66">
        <v>9.5500000000000007</v>
      </c>
      <c r="F28" s="68">
        <v>41.95</v>
      </c>
      <c r="G28" s="68">
        <f>F28*((100+K6)/100)</f>
        <v>53.830239999999996</v>
      </c>
      <c r="H28" s="69">
        <f t="shared" si="4"/>
        <v>400.62250000000006</v>
      </c>
      <c r="I28" s="68">
        <f t="shared" si="5"/>
        <v>514.07879200000002</v>
      </c>
    </row>
    <row r="29" spans="1:11">
      <c r="A29" s="70" t="s">
        <v>132</v>
      </c>
      <c r="B29" s="94" t="s">
        <v>55</v>
      </c>
      <c r="C29" s="72" t="s">
        <v>203</v>
      </c>
      <c r="D29" s="71" t="s">
        <v>56</v>
      </c>
      <c r="E29" s="71">
        <v>80</v>
      </c>
      <c r="F29" s="73">
        <v>10.039999999999999</v>
      </c>
      <c r="G29" s="73">
        <f>F29*((100+K6)/100)</f>
        <v>12.883327999999997</v>
      </c>
      <c r="H29" s="74">
        <f t="shared" si="4"/>
        <v>803.19999999999993</v>
      </c>
      <c r="I29" s="73">
        <f t="shared" si="5"/>
        <v>1030.6662399999998</v>
      </c>
      <c r="J29" s="36"/>
    </row>
    <row r="30" spans="1:11" s="9" customFormat="1" ht="15.75" thickBot="1">
      <c r="A30" s="96"/>
      <c r="B30" s="76"/>
      <c r="C30" s="97"/>
      <c r="D30" s="199" t="s">
        <v>200</v>
      </c>
      <c r="E30" s="199"/>
      <c r="F30" s="199"/>
      <c r="G30" s="78"/>
      <c r="H30" s="79">
        <f>SUM(H24:H29)</f>
        <v>4540.2727000000004</v>
      </c>
      <c r="I30" s="80">
        <f>SUM(I24:I29)</f>
        <v>5826.0779286400002</v>
      </c>
    </row>
    <row r="31" spans="1:11" s="9" customFormat="1" ht="15.75" thickBot="1">
      <c r="A31" s="81" t="s">
        <v>21</v>
      </c>
      <c r="B31" s="82"/>
      <c r="C31" s="83" t="s">
        <v>11</v>
      </c>
      <c r="D31" s="84"/>
      <c r="E31" s="84"/>
      <c r="F31" s="85"/>
      <c r="G31" s="85"/>
      <c r="H31" s="86"/>
      <c r="I31" s="87"/>
    </row>
    <row r="32" spans="1:11" s="12" customFormat="1" ht="63.75">
      <c r="A32" s="98" t="s">
        <v>133</v>
      </c>
      <c r="B32" s="99">
        <v>89312</v>
      </c>
      <c r="C32" s="100" t="s">
        <v>224</v>
      </c>
      <c r="D32" s="101" t="s">
        <v>26</v>
      </c>
      <c r="E32" s="101">
        <v>17.39</v>
      </c>
      <c r="F32" s="102">
        <v>67.260000000000005</v>
      </c>
      <c r="G32" s="102">
        <f>F32*((100+K6)/100)</f>
        <v>86.308031999999997</v>
      </c>
      <c r="H32" s="103">
        <f>E32*F32</f>
        <v>1169.6514000000002</v>
      </c>
      <c r="I32" s="102">
        <f>G32*E32</f>
        <v>1500.89667648</v>
      </c>
    </row>
    <row r="33" spans="1:10" s="9" customFormat="1" ht="63.75">
      <c r="A33" s="65" t="s">
        <v>134</v>
      </c>
      <c r="B33" s="95">
        <v>87521</v>
      </c>
      <c r="C33" s="67" t="s">
        <v>225</v>
      </c>
      <c r="D33" s="66" t="s">
        <v>26</v>
      </c>
      <c r="E33" s="66">
        <v>25.02</v>
      </c>
      <c r="F33" s="68">
        <v>57.07</v>
      </c>
      <c r="G33" s="68">
        <f>F33*((100+K6)/100)</f>
        <v>73.232223999999988</v>
      </c>
      <c r="H33" s="69">
        <f t="shared" ref="H33:H34" si="6">E33*F33</f>
        <v>1427.8914</v>
      </c>
      <c r="I33" s="68">
        <f>G33*E33</f>
        <v>1832.2702444799997</v>
      </c>
    </row>
    <row r="34" spans="1:10" s="9" customFormat="1" ht="25.5">
      <c r="A34" s="65" t="s">
        <v>135</v>
      </c>
      <c r="B34" s="95">
        <v>93187</v>
      </c>
      <c r="C34" s="67" t="s">
        <v>98</v>
      </c>
      <c r="D34" s="66" t="s">
        <v>32</v>
      </c>
      <c r="E34" s="66">
        <v>6.3</v>
      </c>
      <c r="F34" s="68">
        <v>51.33</v>
      </c>
      <c r="G34" s="68">
        <f>F34*((100+K6)/100)</f>
        <v>65.866655999999992</v>
      </c>
      <c r="H34" s="69">
        <f t="shared" si="6"/>
        <v>323.37899999999996</v>
      </c>
      <c r="I34" s="68">
        <f t="shared" ref="I34" si="7">G34*E34</f>
        <v>414.95993279999993</v>
      </c>
    </row>
    <row r="35" spans="1:10" s="9" customFormat="1" ht="15.75" thickBot="1">
      <c r="A35" s="96"/>
      <c r="B35" s="76"/>
      <c r="C35" s="77"/>
      <c r="D35" s="199" t="s">
        <v>200</v>
      </c>
      <c r="E35" s="199"/>
      <c r="F35" s="199"/>
      <c r="G35" s="104"/>
      <c r="H35" s="79">
        <f>SUM(H32:H33)</f>
        <v>2597.5428000000002</v>
      </c>
      <c r="I35" s="80">
        <f>SUM(I32:I34)</f>
        <v>3748.1268537599994</v>
      </c>
      <c r="J35" s="33"/>
    </row>
    <row r="36" spans="1:10" s="9" customFormat="1" ht="15.75" thickBot="1">
      <c r="A36" s="81" t="s">
        <v>22</v>
      </c>
      <c r="B36" s="82"/>
      <c r="C36" s="83" t="s">
        <v>17</v>
      </c>
      <c r="D36" s="84"/>
      <c r="E36" s="84"/>
      <c r="F36" s="85"/>
      <c r="G36" s="105"/>
      <c r="H36" s="86"/>
      <c r="I36" s="87"/>
    </row>
    <row r="37" spans="1:10" s="9" customFormat="1">
      <c r="A37" s="98" t="s">
        <v>29</v>
      </c>
      <c r="B37" s="59"/>
      <c r="C37" s="60" t="s">
        <v>39</v>
      </c>
      <c r="D37" s="61"/>
      <c r="E37" s="61"/>
      <c r="F37" s="62"/>
      <c r="G37" s="106"/>
      <c r="H37" s="63"/>
      <c r="I37" s="64"/>
    </row>
    <row r="38" spans="1:10" s="9" customFormat="1" ht="76.5">
      <c r="A38" s="65" t="s">
        <v>136</v>
      </c>
      <c r="B38" s="95">
        <v>92725</v>
      </c>
      <c r="C38" s="138" t="s">
        <v>65</v>
      </c>
      <c r="D38" s="66" t="s">
        <v>27</v>
      </c>
      <c r="E38" s="66">
        <v>0.501</v>
      </c>
      <c r="F38" s="68">
        <v>374.21</v>
      </c>
      <c r="G38" s="68">
        <f>F38*((100+K6)/100)</f>
        <v>480.18627199999992</v>
      </c>
      <c r="H38" s="69">
        <f>E38*F38</f>
        <v>187.47920999999999</v>
      </c>
      <c r="I38" s="68">
        <f>E38*G38</f>
        <v>240.57332227199996</v>
      </c>
    </row>
    <row r="39" spans="1:10" s="9" customFormat="1" ht="51">
      <c r="A39" s="65" t="s">
        <v>137</v>
      </c>
      <c r="B39" s="95">
        <v>92779</v>
      </c>
      <c r="C39" s="138" t="s">
        <v>69</v>
      </c>
      <c r="D39" s="66" t="s">
        <v>31</v>
      </c>
      <c r="E39" s="66">
        <v>12.11</v>
      </c>
      <c r="F39" s="68">
        <v>6.74</v>
      </c>
      <c r="G39" s="68">
        <f>F39*((100+K6)/100)</f>
        <v>8.6487680000000005</v>
      </c>
      <c r="H39" s="69">
        <f t="shared" ref="H39:H41" si="8">E39*F39</f>
        <v>81.621399999999994</v>
      </c>
      <c r="I39" s="68">
        <f t="shared" ref="I39:I52" si="9">E39*G39</f>
        <v>104.73658048</v>
      </c>
    </row>
    <row r="40" spans="1:10" s="9" customFormat="1" ht="51">
      <c r="A40" s="65" t="s">
        <v>138</v>
      </c>
      <c r="B40" s="95">
        <v>92778</v>
      </c>
      <c r="C40" s="67" t="s">
        <v>68</v>
      </c>
      <c r="D40" s="66" t="s">
        <v>31</v>
      </c>
      <c r="E40" s="66">
        <v>12.11</v>
      </c>
      <c r="F40" s="68">
        <v>8.1300000000000008</v>
      </c>
      <c r="G40" s="68">
        <f>F40*((100+K6)/100)</f>
        <v>10.432416</v>
      </c>
      <c r="H40" s="69">
        <f t="shared" si="8"/>
        <v>98.454300000000003</v>
      </c>
      <c r="I40" s="68">
        <f t="shared" si="9"/>
        <v>126.33655775999999</v>
      </c>
    </row>
    <row r="41" spans="1:10" s="9" customFormat="1" ht="25.5">
      <c r="A41" s="65" t="s">
        <v>139</v>
      </c>
      <c r="B41" s="95">
        <v>95445</v>
      </c>
      <c r="C41" s="67" t="s">
        <v>67</v>
      </c>
      <c r="D41" s="66" t="s">
        <v>31</v>
      </c>
      <c r="E41" s="66">
        <v>8.52</v>
      </c>
      <c r="F41" s="68">
        <v>5.31</v>
      </c>
      <c r="G41" s="68">
        <f>F41*((100+K6)/100)</f>
        <v>6.8137919999999985</v>
      </c>
      <c r="H41" s="69">
        <f t="shared" si="8"/>
        <v>45.241199999999992</v>
      </c>
      <c r="I41" s="68">
        <f t="shared" si="9"/>
        <v>58.053507839999988</v>
      </c>
    </row>
    <row r="42" spans="1:10" s="9" customFormat="1">
      <c r="A42" s="65" t="s">
        <v>30</v>
      </c>
      <c r="B42" s="107"/>
      <c r="C42" s="108" t="s">
        <v>33</v>
      </c>
      <c r="D42" s="109"/>
      <c r="E42" s="109"/>
      <c r="F42" s="110"/>
      <c r="G42" s="111"/>
      <c r="H42" s="112"/>
      <c r="I42" s="110"/>
    </row>
    <row r="43" spans="1:10" s="9" customFormat="1" ht="38.25">
      <c r="A43" s="65" t="s">
        <v>140</v>
      </c>
      <c r="B43" s="95">
        <v>96555</v>
      </c>
      <c r="C43" s="138" t="s">
        <v>66</v>
      </c>
      <c r="D43" s="66" t="s">
        <v>27</v>
      </c>
      <c r="E43" s="66">
        <v>0.501</v>
      </c>
      <c r="F43" s="68">
        <v>467.12</v>
      </c>
      <c r="G43" s="68">
        <f>F43*((100+K6)/100)</f>
        <v>599.40838399999996</v>
      </c>
      <c r="H43" s="69">
        <f>E43*F43</f>
        <v>234.02712</v>
      </c>
      <c r="I43" s="68">
        <f t="shared" si="9"/>
        <v>300.30360038399999</v>
      </c>
    </row>
    <row r="44" spans="1:10" s="9" customFormat="1" ht="51">
      <c r="A44" s="65" t="s">
        <v>141</v>
      </c>
      <c r="B44" s="95">
        <v>92779</v>
      </c>
      <c r="C44" s="138" t="s">
        <v>69</v>
      </c>
      <c r="D44" s="66" t="s">
        <v>31</v>
      </c>
      <c r="E44" s="66">
        <v>12.11</v>
      </c>
      <c r="F44" s="68">
        <v>6.74</v>
      </c>
      <c r="G44" s="68">
        <f>F44*((100+K6)/100)</f>
        <v>8.6487680000000005</v>
      </c>
      <c r="H44" s="69">
        <f t="shared" ref="H44:H46" si="10">E44*F44</f>
        <v>81.621399999999994</v>
      </c>
      <c r="I44" s="68">
        <f t="shared" si="9"/>
        <v>104.73658048</v>
      </c>
    </row>
    <row r="45" spans="1:10" s="9" customFormat="1" ht="51">
      <c r="A45" s="65" t="s">
        <v>142</v>
      </c>
      <c r="B45" s="95">
        <v>92778</v>
      </c>
      <c r="C45" s="67" t="s">
        <v>68</v>
      </c>
      <c r="D45" s="66" t="s">
        <v>31</v>
      </c>
      <c r="E45" s="66">
        <v>12.11</v>
      </c>
      <c r="F45" s="68">
        <v>8.1300000000000008</v>
      </c>
      <c r="G45" s="68">
        <f>F45*((100+K6)/100)</f>
        <v>10.432416</v>
      </c>
      <c r="H45" s="69">
        <f t="shared" si="10"/>
        <v>98.454300000000003</v>
      </c>
      <c r="I45" s="68">
        <f t="shared" si="9"/>
        <v>126.33655775999999</v>
      </c>
    </row>
    <row r="46" spans="1:10" s="9" customFormat="1" ht="25.5">
      <c r="A46" s="65" t="s">
        <v>143</v>
      </c>
      <c r="B46" s="95">
        <v>96527</v>
      </c>
      <c r="C46" s="67" t="s">
        <v>71</v>
      </c>
      <c r="D46" s="66" t="s">
        <v>27</v>
      </c>
      <c r="E46" s="66">
        <v>1.36</v>
      </c>
      <c r="F46" s="68">
        <v>87.1</v>
      </c>
      <c r="G46" s="68">
        <f>F46*((100+K6)/100)</f>
        <v>111.76671999999998</v>
      </c>
      <c r="H46" s="69">
        <f t="shared" si="10"/>
        <v>118.456</v>
      </c>
      <c r="I46" s="68">
        <f t="shared" si="9"/>
        <v>152.00273919999998</v>
      </c>
    </row>
    <row r="47" spans="1:10" s="9" customFormat="1" ht="25.5">
      <c r="A47" s="65" t="s">
        <v>144</v>
      </c>
      <c r="B47" s="95">
        <v>95445</v>
      </c>
      <c r="C47" s="67" t="s">
        <v>67</v>
      </c>
      <c r="D47" s="66" t="s">
        <v>31</v>
      </c>
      <c r="E47" s="66">
        <v>8.52</v>
      </c>
      <c r="F47" s="68">
        <v>5.31</v>
      </c>
      <c r="G47" s="68">
        <f>F47*((100+K6)/100)</f>
        <v>6.8137919999999985</v>
      </c>
      <c r="H47" s="69">
        <f t="shared" ref="H47:H48" si="11">E47*F47</f>
        <v>45.241199999999992</v>
      </c>
      <c r="I47" s="68">
        <f>E47*G47</f>
        <v>58.053507839999988</v>
      </c>
    </row>
    <row r="48" spans="1:10" s="9" customFormat="1" ht="25.5">
      <c r="A48" s="65" t="s">
        <v>206</v>
      </c>
      <c r="B48" s="95">
        <v>73361</v>
      </c>
      <c r="C48" s="67" t="s">
        <v>208</v>
      </c>
      <c r="D48" s="66" t="s">
        <v>27</v>
      </c>
      <c r="E48" s="66">
        <v>1.05</v>
      </c>
      <c r="F48" s="68">
        <v>344.69</v>
      </c>
      <c r="G48" s="68">
        <f>F48*((100+K6)/100)</f>
        <v>442.30620799999997</v>
      </c>
      <c r="H48" s="69">
        <f t="shared" si="11"/>
        <v>361.92450000000002</v>
      </c>
      <c r="I48" s="68">
        <f>E48*G48</f>
        <v>464.42151839999997</v>
      </c>
    </row>
    <row r="49" spans="1:10" s="9" customFormat="1" ht="38.25">
      <c r="A49" s="70" t="s">
        <v>207</v>
      </c>
      <c r="B49" s="94">
        <v>101159</v>
      </c>
      <c r="C49" s="72" t="s">
        <v>226</v>
      </c>
      <c r="D49" s="71" t="s">
        <v>26</v>
      </c>
      <c r="E49" s="71">
        <v>2.86</v>
      </c>
      <c r="F49" s="73">
        <v>83.34</v>
      </c>
      <c r="G49" s="73">
        <f>F49*((100+K6)/100)</f>
        <v>106.94188799999999</v>
      </c>
      <c r="H49" s="74">
        <f>E49*F49</f>
        <v>238.35239999999999</v>
      </c>
      <c r="I49" s="73">
        <f>G49*E49</f>
        <v>305.85379967999995</v>
      </c>
      <c r="J49" s="37"/>
    </row>
    <row r="50" spans="1:10" s="9" customFormat="1">
      <c r="A50" s="65" t="s">
        <v>34</v>
      </c>
      <c r="B50" s="107"/>
      <c r="C50" s="108" t="s">
        <v>7</v>
      </c>
      <c r="D50" s="109"/>
      <c r="E50" s="109"/>
      <c r="F50" s="110"/>
      <c r="G50" s="111"/>
      <c r="H50" s="112"/>
      <c r="I50" s="110"/>
    </row>
    <row r="51" spans="1:10" s="9" customFormat="1" ht="51">
      <c r="A51" s="65" t="s">
        <v>145</v>
      </c>
      <c r="B51" s="95">
        <v>92720</v>
      </c>
      <c r="C51" s="138" t="s">
        <v>64</v>
      </c>
      <c r="D51" s="66" t="s">
        <v>27</v>
      </c>
      <c r="E51" s="66">
        <v>0.27</v>
      </c>
      <c r="F51" s="68">
        <v>392.61</v>
      </c>
      <c r="G51" s="68">
        <f>F51*((100+K6)/100)</f>
        <v>503.79715199999998</v>
      </c>
      <c r="H51" s="69">
        <f>E51*F51</f>
        <v>106.00470000000001</v>
      </c>
      <c r="I51" s="68">
        <f t="shared" si="9"/>
        <v>136.02523103999999</v>
      </c>
    </row>
    <row r="52" spans="1:10" s="9" customFormat="1" ht="51">
      <c r="A52" s="65" t="s">
        <v>146</v>
      </c>
      <c r="B52" s="95">
        <v>92778</v>
      </c>
      <c r="C52" s="67" t="s">
        <v>68</v>
      </c>
      <c r="D52" s="66" t="s">
        <v>31</v>
      </c>
      <c r="E52" s="66">
        <v>24.72</v>
      </c>
      <c r="F52" s="68">
        <v>8.1300000000000008</v>
      </c>
      <c r="G52" s="68">
        <f>F52*((100+K6)/100)</f>
        <v>10.432416</v>
      </c>
      <c r="H52" s="69">
        <f t="shared" ref="H52:H53" si="12">E52*F52</f>
        <v>200.9736</v>
      </c>
      <c r="I52" s="68">
        <f t="shared" si="9"/>
        <v>257.88932352</v>
      </c>
    </row>
    <row r="53" spans="1:10" s="9" customFormat="1" ht="25.5">
      <c r="A53" s="65" t="s">
        <v>147</v>
      </c>
      <c r="B53" s="95">
        <v>95445</v>
      </c>
      <c r="C53" s="67" t="s">
        <v>67</v>
      </c>
      <c r="D53" s="66" t="s">
        <v>31</v>
      </c>
      <c r="E53" s="66">
        <v>8.92</v>
      </c>
      <c r="F53" s="68">
        <v>5.31</v>
      </c>
      <c r="G53" s="68">
        <f>F53*((100+K6)/100)</f>
        <v>6.8137919999999985</v>
      </c>
      <c r="H53" s="69">
        <f t="shared" si="12"/>
        <v>47.365199999999994</v>
      </c>
      <c r="I53" s="68">
        <f>E53*G53</f>
        <v>60.779024639999989</v>
      </c>
    </row>
    <row r="54" spans="1:10" s="9" customFormat="1">
      <c r="A54" s="65" t="s">
        <v>35</v>
      </c>
      <c r="B54" s="107"/>
      <c r="C54" s="108" t="s">
        <v>36</v>
      </c>
      <c r="D54" s="109"/>
      <c r="E54" s="109"/>
      <c r="F54" s="110"/>
      <c r="G54" s="111"/>
      <c r="H54" s="112"/>
      <c r="I54" s="113"/>
    </row>
    <row r="55" spans="1:10" s="9" customFormat="1" ht="25.5">
      <c r="A55" s="65" t="s">
        <v>148</v>
      </c>
      <c r="B55" s="95">
        <v>96523</v>
      </c>
      <c r="C55" s="139" t="s">
        <v>70</v>
      </c>
      <c r="D55" s="71" t="s">
        <v>27</v>
      </c>
      <c r="E55" s="66">
        <v>2.4300000000000002</v>
      </c>
      <c r="F55" s="68">
        <v>66.27</v>
      </c>
      <c r="G55" s="68">
        <f>F55*((100+K6)/100)</f>
        <v>85.037663999999992</v>
      </c>
      <c r="H55" s="69">
        <f>E55*F55</f>
        <v>161.0361</v>
      </c>
      <c r="I55" s="68">
        <f>E55*G55</f>
        <v>206.64152351999999</v>
      </c>
    </row>
    <row r="56" spans="1:10" s="9" customFormat="1" ht="25.5">
      <c r="A56" s="65" t="s">
        <v>149</v>
      </c>
      <c r="B56" s="95">
        <v>100576</v>
      </c>
      <c r="C56" s="140" t="s">
        <v>227</v>
      </c>
      <c r="D56" s="66" t="s">
        <v>26</v>
      </c>
      <c r="E56" s="66">
        <v>0.81</v>
      </c>
      <c r="F56" s="68">
        <v>1.35</v>
      </c>
      <c r="G56" s="68">
        <f>F56*((100+K6)/100)</f>
        <v>1.7323200000000001</v>
      </c>
      <c r="H56" s="69">
        <f t="shared" ref="H56:H59" si="13">E56*F56</f>
        <v>1.0935000000000001</v>
      </c>
      <c r="I56" s="68">
        <f t="shared" ref="I56:I59" si="14">E56*G56</f>
        <v>1.4031792000000001</v>
      </c>
    </row>
    <row r="57" spans="1:10" s="9" customFormat="1" ht="25.5">
      <c r="A57" s="65" t="s">
        <v>150</v>
      </c>
      <c r="B57" s="95">
        <v>96556</v>
      </c>
      <c r="C57" s="140" t="s">
        <v>72</v>
      </c>
      <c r="D57" s="71" t="s">
        <v>27</v>
      </c>
      <c r="E57" s="66">
        <v>0.64</v>
      </c>
      <c r="F57" s="68">
        <v>524.72</v>
      </c>
      <c r="G57" s="68">
        <f>F57*((100+K6)/100)</f>
        <v>673.32070399999998</v>
      </c>
      <c r="H57" s="69">
        <f t="shared" si="13"/>
        <v>335.82080000000002</v>
      </c>
      <c r="I57" s="68">
        <f t="shared" si="14"/>
        <v>430.92525055999999</v>
      </c>
    </row>
    <row r="58" spans="1:10" s="9" customFormat="1" ht="25.5">
      <c r="A58" s="65" t="s">
        <v>151</v>
      </c>
      <c r="B58" s="95">
        <v>96546</v>
      </c>
      <c r="C58" s="140" t="s">
        <v>73</v>
      </c>
      <c r="D58" s="71" t="s">
        <v>37</v>
      </c>
      <c r="E58" s="66">
        <v>14.01</v>
      </c>
      <c r="F58" s="68">
        <v>8.19</v>
      </c>
      <c r="G58" s="68">
        <f>F58*((100+K6)/100)</f>
        <v>10.509407999999999</v>
      </c>
      <c r="H58" s="69">
        <f t="shared" si="13"/>
        <v>114.74189999999999</v>
      </c>
      <c r="I58" s="68">
        <f t="shared" si="14"/>
        <v>147.23680607999998</v>
      </c>
    </row>
    <row r="59" spans="1:10" s="9" customFormat="1" ht="25.5">
      <c r="A59" s="65" t="s">
        <v>152</v>
      </c>
      <c r="B59" s="95">
        <v>96617</v>
      </c>
      <c r="C59" s="140" t="s">
        <v>63</v>
      </c>
      <c r="D59" s="71" t="s">
        <v>27</v>
      </c>
      <c r="E59" s="66">
        <v>2</v>
      </c>
      <c r="F59" s="68">
        <v>12.53</v>
      </c>
      <c r="G59" s="68">
        <f>F59*((100+K6)/100)</f>
        <v>16.078495999999998</v>
      </c>
      <c r="H59" s="69">
        <f t="shared" si="13"/>
        <v>25.06</v>
      </c>
      <c r="I59" s="68">
        <f t="shared" si="14"/>
        <v>32.156991999999995</v>
      </c>
    </row>
    <row r="60" spans="1:10" s="9" customFormat="1" ht="15.75" thickBot="1">
      <c r="A60" s="96"/>
      <c r="B60" s="76"/>
      <c r="C60" s="97"/>
      <c r="D60" s="199" t="s">
        <v>200</v>
      </c>
      <c r="E60" s="199"/>
      <c r="F60" s="199"/>
      <c r="G60" s="104"/>
      <c r="H60" s="79">
        <f>SUM(H38:H59)</f>
        <v>2582.9688299999998</v>
      </c>
      <c r="I60" s="80">
        <f>SUM(I38:I59)</f>
        <v>3314.4656026560006</v>
      </c>
    </row>
    <row r="61" spans="1:10" s="9" customFormat="1" ht="15.75" thickBot="1">
      <c r="A61" s="81" t="s">
        <v>23</v>
      </c>
      <c r="B61" s="82"/>
      <c r="C61" s="83" t="s">
        <v>24</v>
      </c>
      <c r="D61" s="84"/>
      <c r="E61" s="84"/>
      <c r="F61" s="85"/>
      <c r="G61" s="105"/>
      <c r="H61" s="86"/>
      <c r="I61" s="87"/>
    </row>
    <row r="62" spans="1:10" s="12" customFormat="1" ht="38.25">
      <c r="A62" s="98" t="s">
        <v>153</v>
      </c>
      <c r="B62" s="99">
        <v>87879</v>
      </c>
      <c r="C62" s="100" t="s">
        <v>57</v>
      </c>
      <c r="D62" s="101" t="s">
        <v>26</v>
      </c>
      <c r="E62" s="101">
        <v>56.94</v>
      </c>
      <c r="F62" s="102">
        <v>2.83</v>
      </c>
      <c r="G62" s="102">
        <f>F62*((100+K6)/100)</f>
        <v>3.631456</v>
      </c>
      <c r="H62" s="103">
        <f>E62*F62</f>
        <v>161.14019999999999</v>
      </c>
      <c r="I62" s="102">
        <f>E62*G62</f>
        <v>206.77510464</v>
      </c>
    </row>
    <row r="63" spans="1:10" s="12" customFormat="1" ht="51">
      <c r="A63" s="65" t="s">
        <v>154</v>
      </c>
      <c r="B63" s="95">
        <v>87894</v>
      </c>
      <c r="C63" s="67" t="s">
        <v>58</v>
      </c>
      <c r="D63" s="66" t="s">
        <v>26</v>
      </c>
      <c r="E63" s="66">
        <v>26.81</v>
      </c>
      <c r="F63" s="68">
        <v>4.5999999999999996</v>
      </c>
      <c r="G63" s="68">
        <f>F63*((100+K6)/100)</f>
        <v>5.9027199999999986</v>
      </c>
      <c r="H63" s="69">
        <f t="shared" ref="H63:H66" si="15">E63*F63</f>
        <v>123.32599999999998</v>
      </c>
      <c r="I63" s="68">
        <f t="shared" ref="I63:I68" si="16">E63*G63</f>
        <v>158.25192319999996</v>
      </c>
    </row>
    <row r="64" spans="1:10" s="12" customFormat="1" ht="51">
      <c r="A64" s="65" t="s">
        <v>155</v>
      </c>
      <c r="B64" s="95">
        <v>87529</v>
      </c>
      <c r="C64" s="67" t="s">
        <v>59</v>
      </c>
      <c r="D64" s="66" t="s">
        <v>26</v>
      </c>
      <c r="E64" s="66">
        <f>E62</f>
        <v>56.94</v>
      </c>
      <c r="F64" s="68">
        <v>24.67</v>
      </c>
      <c r="G64" s="68">
        <f>F64*((100+K6)/100)</f>
        <v>31.656544</v>
      </c>
      <c r="H64" s="69">
        <f t="shared" si="15"/>
        <v>1404.7098000000001</v>
      </c>
      <c r="I64" s="68">
        <f t="shared" si="16"/>
        <v>1802.5236153599999</v>
      </c>
    </row>
    <row r="65" spans="1:9" s="12" customFormat="1" ht="51">
      <c r="A65" s="65" t="s">
        <v>156</v>
      </c>
      <c r="B65" s="95">
        <v>87775</v>
      </c>
      <c r="C65" s="67" t="s">
        <v>60</v>
      </c>
      <c r="D65" s="66" t="s">
        <v>26</v>
      </c>
      <c r="E65" s="66">
        <f>E63</f>
        <v>26.81</v>
      </c>
      <c r="F65" s="68">
        <v>38.799999999999997</v>
      </c>
      <c r="G65" s="68">
        <f>F65*((100+K6)/100)</f>
        <v>49.788159999999991</v>
      </c>
      <c r="H65" s="69">
        <f t="shared" si="15"/>
        <v>1040.2279999999998</v>
      </c>
      <c r="I65" s="68">
        <f t="shared" si="16"/>
        <v>1334.8205695999998</v>
      </c>
    </row>
    <row r="66" spans="1:9" s="12" customFormat="1" ht="38.25">
      <c r="A66" s="65" t="s">
        <v>157</v>
      </c>
      <c r="B66" s="95">
        <v>87263</v>
      </c>
      <c r="C66" s="67" t="s">
        <v>205</v>
      </c>
      <c r="D66" s="66" t="s">
        <v>26</v>
      </c>
      <c r="E66" s="66">
        <v>146.84</v>
      </c>
      <c r="F66" s="68">
        <v>85.19</v>
      </c>
      <c r="G66" s="68">
        <f>F66*((100+K6)/100)</f>
        <v>109.31580799999999</v>
      </c>
      <c r="H66" s="69">
        <f t="shared" si="15"/>
        <v>12509.2996</v>
      </c>
      <c r="I66" s="68">
        <f t="shared" si="16"/>
        <v>16051.933246719998</v>
      </c>
    </row>
    <row r="67" spans="1:9" s="12" customFormat="1" ht="38.25">
      <c r="A67" s="65" t="s">
        <v>158</v>
      </c>
      <c r="B67" s="95">
        <v>87262</v>
      </c>
      <c r="C67" s="67" t="s">
        <v>218</v>
      </c>
      <c r="D67" s="66" t="s">
        <v>26</v>
      </c>
      <c r="E67" s="66">
        <v>87.52</v>
      </c>
      <c r="F67" s="68">
        <v>91.42</v>
      </c>
      <c r="G67" s="68">
        <f>F67*((100+K6)/100)</f>
        <v>117.31014399999999</v>
      </c>
      <c r="H67" s="69">
        <f>E67*F67</f>
        <v>8001.0783999999994</v>
      </c>
      <c r="I67" s="68">
        <f t="shared" si="16"/>
        <v>10266.983802879999</v>
      </c>
    </row>
    <row r="68" spans="1:9" s="12" customFormat="1" ht="21.75" customHeight="1">
      <c r="A68" s="75" t="s">
        <v>158</v>
      </c>
      <c r="B68" s="114" t="s">
        <v>211</v>
      </c>
      <c r="C68" s="115" t="s">
        <v>212</v>
      </c>
      <c r="D68" s="66" t="s">
        <v>32</v>
      </c>
      <c r="E68" s="66">
        <v>19.75</v>
      </c>
      <c r="F68" s="68">
        <v>13.59</v>
      </c>
      <c r="G68" s="68">
        <f>F68*((100+K6)/100)</f>
        <v>17.438687999999999</v>
      </c>
      <c r="H68" s="116">
        <f>E68*F68</f>
        <v>268.40249999999997</v>
      </c>
      <c r="I68" s="68">
        <f t="shared" si="16"/>
        <v>344.41408799999999</v>
      </c>
    </row>
    <row r="69" spans="1:9" s="9" customFormat="1" ht="15.75" thickBot="1">
      <c r="A69" s="96"/>
      <c r="B69" s="76"/>
      <c r="C69" s="97"/>
      <c r="D69" s="199" t="s">
        <v>200</v>
      </c>
      <c r="E69" s="199"/>
      <c r="F69" s="199"/>
      <c r="G69" s="104"/>
      <c r="H69" s="79">
        <f>SUM(H62:H68)</f>
        <v>23508.184499999999</v>
      </c>
      <c r="I69" s="80">
        <f>SUM(I62:I68)</f>
        <v>30165.702350399999</v>
      </c>
    </row>
    <row r="70" spans="1:9" s="9" customFormat="1" ht="15.75" thickBot="1">
      <c r="A70" s="81">
        <v>4</v>
      </c>
      <c r="B70" s="82"/>
      <c r="C70" s="83" t="s">
        <v>19</v>
      </c>
      <c r="D70" s="84"/>
      <c r="E70" s="84"/>
      <c r="F70" s="85"/>
      <c r="G70" s="105"/>
      <c r="H70" s="86"/>
      <c r="I70" s="87"/>
    </row>
    <row r="71" spans="1:9" s="9" customFormat="1" ht="51">
      <c r="A71" s="58" t="s">
        <v>159</v>
      </c>
      <c r="B71" s="99">
        <v>94207</v>
      </c>
      <c r="C71" s="100" t="s">
        <v>86</v>
      </c>
      <c r="D71" s="101" t="s">
        <v>26</v>
      </c>
      <c r="E71" s="101">
        <v>14</v>
      </c>
      <c r="F71" s="102">
        <v>37.01</v>
      </c>
      <c r="G71" s="102">
        <f>F71*((100+K6)/100)</f>
        <v>47.491231999999997</v>
      </c>
      <c r="H71" s="103">
        <f>E71*F71</f>
        <v>518.14</v>
      </c>
      <c r="I71" s="102">
        <f>E71*G71</f>
        <v>664.87724800000001</v>
      </c>
    </row>
    <row r="72" spans="1:9" s="9" customFormat="1" ht="25.5">
      <c r="A72" s="117" t="s">
        <v>161</v>
      </c>
      <c r="B72" s="95">
        <v>96486</v>
      </c>
      <c r="C72" s="67" t="s">
        <v>87</v>
      </c>
      <c r="D72" s="66" t="s">
        <v>26</v>
      </c>
      <c r="E72" s="66">
        <v>15.65</v>
      </c>
      <c r="F72" s="68">
        <v>52.66</v>
      </c>
      <c r="G72" s="68">
        <f>F72*((100+K6)/100)</f>
        <v>67.573311999999987</v>
      </c>
      <c r="H72" s="69">
        <f t="shared" ref="H72:H75" si="17">E72*F72</f>
        <v>824.12900000000002</v>
      </c>
      <c r="I72" s="68">
        <f t="shared" ref="I72:I75" si="18">E72*G72</f>
        <v>1057.5223327999997</v>
      </c>
    </row>
    <row r="73" spans="1:9" ht="25.5">
      <c r="A73" s="117" t="s">
        <v>162</v>
      </c>
      <c r="B73" s="95">
        <v>96121</v>
      </c>
      <c r="C73" s="67" t="s">
        <v>88</v>
      </c>
      <c r="D73" s="66" t="s">
        <v>32</v>
      </c>
      <c r="E73" s="66">
        <v>17.05</v>
      </c>
      <c r="F73" s="68">
        <v>7.81</v>
      </c>
      <c r="G73" s="68">
        <f>F73*((100+K6)/100)</f>
        <v>10.021791999999998</v>
      </c>
      <c r="H73" s="69">
        <f t="shared" si="17"/>
        <v>133.16049999999998</v>
      </c>
      <c r="I73" s="68">
        <f t="shared" si="18"/>
        <v>170.87155359999997</v>
      </c>
    </row>
    <row r="74" spans="1:9" s="5" customFormat="1" ht="51">
      <c r="A74" s="117" t="s">
        <v>163</v>
      </c>
      <c r="B74" s="95">
        <v>92580</v>
      </c>
      <c r="C74" s="67" t="s">
        <v>85</v>
      </c>
      <c r="D74" s="66" t="s">
        <v>26</v>
      </c>
      <c r="E74" s="66">
        <v>14</v>
      </c>
      <c r="F74" s="119">
        <v>28.32</v>
      </c>
      <c r="G74" s="68">
        <f>F74*((100+K6)/100)</f>
        <v>36.340223999999999</v>
      </c>
      <c r="H74" s="69">
        <f t="shared" si="17"/>
        <v>396.48</v>
      </c>
      <c r="I74" s="68">
        <f t="shared" si="18"/>
        <v>508.76313599999997</v>
      </c>
    </row>
    <row r="75" spans="1:9" ht="38.25">
      <c r="A75" s="117" t="s">
        <v>164</v>
      </c>
      <c r="B75" s="95">
        <v>92604</v>
      </c>
      <c r="C75" s="67" t="s">
        <v>233</v>
      </c>
      <c r="D75" s="66" t="s">
        <v>28</v>
      </c>
      <c r="E75" s="66">
        <v>2</v>
      </c>
      <c r="F75" s="68">
        <v>488.69</v>
      </c>
      <c r="G75" s="68">
        <f>F75*((100+K6)/100)</f>
        <v>627.08700799999997</v>
      </c>
      <c r="H75" s="69">
        <f t="shared" si="17"/>
        <v>977.38</v>
      </c>
      <c r="I75" s="68">
        <f t="shared" si="18"/>
        <v>1254.1740159999999</v>
      </c>
    </row>
    <row r="76" spans="1:9" ht="15.75" thickBot="1">
      <c r="A76" s="75"/>
      <c r="B76" s="76"/>
      <c r="C76" s="77"/>
      <c r="D76" s="199" t="s">
        <v>200</v>
      </c>
      <c r="E76" s="199"/>
      <c r="F76" s="199"/>
      <c r="G76" s="104"/>
      <c r="H76" s="120">
        <f>SUM(H71:H75)</f>
        <v>2849.2894999999999</v>
      </c>
      <c r="I76" s="80">
        <f>SUM(I71:I75)</f>
        <v>3656.2082863999995</v>
      </c>
    </row>
    <row r="77" spans="1:9" s="9" customFormat="1" ht="15.75" thickBot="1">
      <c r="A77" s="81">
        <v>5</v>
      </c>
      <c r="B77" s="82"/>
      <c r="C77" s="83" t="s">
        <v>12</v>
      </c>
      <c r="D77" s="84"/>
      <c r="E77" s="84"/>
      <c r="F77" s="85"/>
      <c r="G77" s="105"/>
      <c r="H77" s="86"/>
      <c r="I77" s="87"/>
    </row>
    <row r="78" spans="1:9" s="9" customFormat="1" ht="25.5">
      <c r="A78" s="58" t="s">
        <v>165</v>
      </c>
      <c r="B78" s="99">
        <v>97660</v>
      </c>
      <c r="C78" s="100" t="s">
        <v>89</v>
      </c>
      <c r="D78" s="101" t="s">
        <v>28</v>
      </c>
      <c r="E78" s="101">
        <v>16</v>
      </c>
      <c r="F78" s="102">
        <v>0.45</v>
      </c>
      <c r="G78" s="102">
        <f>F78*((100+K6)/100)</f>
        <v>0.57743999999999995</v>
      </c>
      <c r="H78" s="103">
        <f>E78*F78</f>
        <v>7.2</v>
      </c>
      <c r="I78" s="102">
        <f>E78*G78</f>
        <v>9.2390399999999993</v>
      </c>
    </row>
    <row r="79" spans="1:9" s="9" customFormat="1" ht="25.5">
      <c r="A79" s="117" t="s">
        <v>166</v>
      </c>
      <c r="B79" s="95">
        <v>92000</v>
      </c>
      <c r="C79" s="67" t="s">
        <v>90</v>
      </c>
      <c r="D79" s="66" t="s">
        <v>28</v>
      </c>
      <c r="E79" s="66">
        <v>26</v>
      </c>
      <c r="F79" s="68">
        <v>22.72</v>
      </c>
      <c r="G79" s="68">
        <f>F79*((100+K6)/100)</f>
        <v>29.154303999999996</v>
      </c>
      <c r="H79" s="69">
        <f t="shared" ref="H79:H91" si="19">E79*F79</f>
        <v>590.72</v>
      </c>
      <c r="I79" s="68">
        <f t="shared" ref="I79:I91" si="20">E79*G79</f>
        <v>758.01190399999996</v>
      </c>
    </row>
    <row r="80" spans="1:9" s="9" customFormat="1" ht="38.25">
      <c r="A80" s="117" t="s">
        <v>167</v>
      </c>
      <c r="B80" s="95">
        <v>91996</v>
      </c>
      <c r="C80" s="67" t="s">
        <v>96</v>
      </c>
      <c r="D80" s="66" t="s">
        <v>28</v>
      </c>
      <c r="E80" s="66">
        <v>3</v>
      </c>
      <c r="F80" s="68">
        <v>25.24</v>
      </c>
      <c r="G80" s="68">
        <f>F80*((100+K6)/100)</f>
        <v>32.387967999999994</v>
      </c>
      <c r="H80" s="69">
        <f t="shared" si="19"/>
        <v>75.72</v>
      </c>
      <c r="I80" s="68">
        <f t="shared" si="20"/>
        <v>97.163903999999974</v>
      </c>
    </row>
    <row r="81" spans="1:9" s="9" customFormat="1" ht="25.5">
      <c r="A81" s="117" t="s">
        <v>168</v>
      </c>
      <c r="B81" s="95">
        <v>91992</v>
      </c>
      <c r="C81" s="67" t="s">
        <v>97</v>
      </c>
      <c r="D81" s="66" t="s">
        <v>28</v>
      </c>
      <c r="E81" s="66">
        <v>2</v>
      </c>
      <c r="F81" s="68">
        <v>31.74</v>
      </c>
      <c r="G81" s="68">
        <f>F81*((100+K6)/100)</f>
        <v>40.728767999999995</v>
      </c>
      <c r="H81" s="69">
        <f t="shared" si="19"/>
        <v>63.48</v>
      </c>
      <c r="I81" s="68">
        <f t="shared" si="20"/>
        <v>81.45753599999999</v>
      </c>
    </row>
    <row r="82" spans="1:9" s="9" customFormat="1" ht="25.5">
      <c r="A82" s="117" t="s">
        <v>169</v>
      </c>
      <c r="B82" s="95">
        <v>92001</v>
      </c>
      <c r="C82" s="67" t="s">
        <v>99</v>
      </c>
      <c r="D82" s="66" t="s">
        <v>28</v>
      </c>
      <c r="E82" s="66">
        <v>5</v>
      </c>
      <c r="F82" s="68">
        <v>24.9</v>
      </c>
      <c r="G82" s="68">
        <f>F82*((100+K6)/100)</f>
        <v>31.951679999999996</v>
      </c>
      <c r="H82" s="69">
        <f t="shared" si="19"/>
        <v>124.5</v>
      </c>
      <c r="I82" s="68">
        <f t="shared" si="20"/>
        <v>159.75839999999999</v>
      </c>
    </row>
    <row r="83" spans="1:9" s="9" customFormat="1" ht="48.75" customHeight="1">
      <c r="A83" s="117" t="s">
        <v>170</v>
      </c>
      <c r="B83" s="95">
        <v>98308</v>
      </c>
      <c r="C83" s="67" t="s">
        <v>228</v>
      </c>
      <c r="D83" s="66" t="s">
        <v>28</v>
      </c>
      <c r="E83" s="66">
        <v>6</v>
      </c>
      <c r="F83" s="68">
        <v>27.29</v>
      </c>
      <c r="G83" s="68">
        <f>F83*((100+27)/100)</f>
        <v>34.658299999999997</v>
      </c>
      <c r="H83" s="69">
        <f t="shared" si="19"/>
        <v>163.74</v>
      </c>
      <c r="I83" s="68">
        <f t="shared" si="20"/>
        <v>207.94979999999998</v>
      </c>
    </row>
    <row r="84" spans="1:9" s="9" customFormat="1" ht="38.25">
      <c r="A84" s="117" t="s">
        <v>171</v>
      </c>
      <c r="B84" s="95">
        <v>91927</v>
      </c>
      <c r="C84" s="67" t="s">
        <v>100</v>
      </c>
      <c r="D84" s="66" t="s">
        <v>32</v>
      </c>
      <c r="E84" s="66">
        <v>22</v>
      </c>
      <c r="F84" s="68">
        <v>3.34</v>
      </c>
      <c r="G84" s="68">
        <f>F84*((100+K6)/100)</f>
        <v>4.285887999999999</v>
      </c>
      <c r="H84" s="69">
        <f t="shared" si="19"/>
        <v>73.47999999999999</v>
      </c>
      <c r="I84" s="68">
        <f t="shared" si="20"/>
        <v>94.289535999999984</v>
      </c>
    </row>
    <row r="85" spans="1:9" s="9" customFormat="1" ht="37.5" customHeight="1">
      <c r="A85" s="117" t="s">
        <v>172</v>
      </c>
      <c r="B85" s="95">
        <v>98277</v>
      </c>
      <c r="C85" s="67" t="s">
        <v>229</v>
      </c>
      <c r="D85" s="66" t="s">
        <v>32</v>
      </c>
      <c r="E85" s="66">
        <v>10</v>
      </c>
      <c r="F85" s="68">
        <v>9.1300000000000008</v>
      </c>
      <c r="G85" s="68">
        <f>F85*((100+K6)/100)</f>
        <v>11.715616000000001</v>
      </c>
      <c r="H85" s="69">
        <f t="shared" si="19"/>
        <v>91.300000000000011</v>
      </c>
      <c r="I85" s="68">
        <f t="shared" si="20"/>
        <v>117.15616</v>
      </c>
    </row>
    <row r="86" spans="1:9" s="9" customFormat="1" ht="38.25">
      <c r="A86" s="117" t="s">
        <v>173</v>
      </c>
      <c r="B86" s="95">
        <v>84402</v>
      </c>
      <c r="C86" s="67" t="s">
        <v>93</v>
      </c>
      <c r="D86" s="66" t="s">
        <v>28</v>
      </c>
      <c r="E86" s="66">
        <v>1</v>
      </c>
      <c r="F86" s="68">
        <v>70.86</v>
      </c>
      <c r="G86" s="68">
        <f>F86*((100+K6)/100)</f>
        <v>90.927551999999991</v>
      </c>
      <c r="H86" s="69">
        <f t="shared" si="19"/>
        <v>70.86</v>
      </c>
      <c r="I86" s="68">
        <f t="shared" si="20"/>
        <v>90.927551999999991</v>
      </c>
    </row>
    <row r="87" spans="1:9" s="9" customFormat="1" ht="25.5">
      <c r="A87" s="117" t="s">
        <v>291</v>
      </c>
      <c r="B87" s="95">
        <v>91959</v>
      </c>
      <c r="C87" s="67" t="s">
        <v>91</v>
      </c>
      <c r="D87" s="66" t="s">
        <v>28</v>
      </c>
      <c r="E87" s="66">
        <v>12</v>
      </c>
      <c r="F87" s="68">
        <v>33.979999999999997</v>
      </c>
      <c r="G87" s="68">
        <f>F87*((100+K6)/100)</f>
        <v>43.603135999999992</v>
      </c>
      <c r="H87" s="69">
        <f t="shared" si="19"/>
        <v>407.76</v>
      </c>
      <c r="I87" s="68">
        <f t="shared" si="20"/>
        <v>523.23763199999985</v>
      </c>
    </row>
    <row r="88" spans="1:9" s="9" customFormat="1" ht="25.5">
      <c r="A88" s="117" t="s">
        <v>292</v>
      </c>
      <c r="B88" s="95">
        <v>91967</v>
      </c>
      <c r="C88" s="67" t="s">
        <v>92</v>
      </c>
      <c r="D88" s="66" t="s">
        <v>28</v>
      </c>
      <c r="E88" s="66">
        <v>4</v>
      </c>
      <c r="F88" s="68">
        <v>46.51</v>
      </c>
      <c r="G88" s="68">
        <f>F88*((100+K6)/100)</f>
        <v>59.681631999999993</v>
      </c>
      <c r="H88" s="69">
        <f t="shared" si="19"/>
        <v>186.04</v>
      </c>
      <c r="I88" s="68">
        <f t="shared" si="20"/>
        <v>238.72652799999997</v>
      </c>
    </row>
    <row r="89" spans="1:9" s="9" customFormat="1" ht="25.5">
      <c r="A89" s="117" t="s">
        <v>293</v>
      </c>
      <c r="B89" s="95">
        <v>88264</v>
      </c>
      <c r="C89" s="67" t="s">
        <v>95</v>
      </c>
      <c r="D89" s="66" t="s">
        <v>94</v>
      </c>
      <c r="E89" s="66">
        <v>8</v>
      </c>
      <c r="F89" s="68">
        <v>19.600000000000001</v>
      </c>
      <c r="G89" s="68">
        <f>F89*((100+K6)/100)</f>
        <v>25.15072</v>
      </c>
      <c r="H89" s="69">
        <f t="shared" si="19"/>
        <v>156.80000000000001</v>
      </c>
      <c r="I89" s="68">
        <f t="shared" si="20"/>
        <v>201.20576</v>
      </c>
    </row>
    <row r="90" spans="1:9" s="9" customFormat="1" ht="38.25">
      <c r="A90" s="117" t="s">
        <v>294</v>
      </c>
      <c r="B90" s="95">
        <v>97590</v>
      </c>
      <c r="C90" s="67" t="s">
        <v>231</v>
      </c>
      <c r="D90" s="66" t="s">
        <v>28</v>
      </c>
      <c r="E90" s="66">
        <v>10</v>
      </c>
      <c r="F90" s="68">
        <v>60.21</v>
      </c>
      <c r="G90" s="68">
        <f>F90*((100+K6)/100)</f>
        <v>77.261471999999998</v>
      </c>
      <c r="H90" s="69">
        <f t="shared" si="19"/>
        <v>602.1</v>
      </c>
      <c r="I90" s="68">
        <f t="shared" si="20"/>
        <v>772.61472000000003</v>
      </c>
    </row>
    <row r="91" spans="1:9" s="9" customFormat="1" ht="53.25" customHeight="1">
      <c r="A91" s="117" t="s">
        <v>295</v>
      </c>
      <c r="B91" s="95">
        <v>97587</v>
      </c>
      <c r="C91" s="67" t="s">
        <v>230</v>
      </c>
      <c r="D91" s="66" t="s">
        <v>28</v>
      </c>
      <c r="E91" s="66">
        <v>27</v>
      </c>
      <c r="F91" s="68">
        <v>137.07</v>
      </c>
      <c r="G91" s="68">
        <f>F91*((100+K6)/100)</f>
        <v>175.88822399999998</v>
      </c>
      <c r="H91" s="69">
        <f t="shared" si="19"/>
        <v>3700.89</v>
      </c>
      <c r="I91" s="68">
        <f t="shared" si="20"/>
        <v>4748.9820479999998</v>
      </c>
    </row>
    <row r="92" spans="1:9" s="9" customFormat="1" ht="15.75" thickBot="1">
      <c r="A92" s="96"/>
      <c r="B92" s="76"/>
      <c r="C92" s="97"/>
      <c r="D92" s="199" t="s">
        <v>200</v>
      </c>
      <c r="E92" s="199"/>
      <c r="F92" s="199"/>
      <c r="G92" s="104"/>
      <c r="H92" s="79">
        <f>SUM(H78:H91)</f>
        <v>6314.59</v>
      </c>
      <c r="I92" s="80">
        <f>SUM(I78:I91)</f>
        <v>8100.7205199999989</v>
      </c>
    </row>
    <row r="93" spans="1:9" s="9" customFormat="1" ht="15.75" thickBot="1">
      <c r="A93" s="81">
        <v>6</v>
      </c>
      <c r="B93" s="82"/>
      <c r="C93" s="83" t="s">
        <v>13</v>
      </c>
      <c r="D93" s="84"/>
      <c r="E93" s="84"/>
      <c r="F93" s="85"/>
      <c r="G93" s="105"/>
      <c r="H93" s="86"/>
      <c r="I93" s="87"/>
    </row>
    <row r="94" spans="1:9" ht="38.25">
      <c r="A94" s="58" t="s">
        <v>174</v>
      </c>
      <c r="B94" s="101">
        <v>89402</v>
      </c>
      <c r="C94" s="100" t="s">
        <v>51</v>
      </c>
      <c r="D94" s="101" t="s">
        <v>32</v>
      </c>
      <c r="E94" s="101">
        <v>6</v>
      </c>
      <c r="F94" s="102">
        <v>6.48</v>
      </c>
      <c r="G94" s="102">
        <f>F94*((100+K6)/100)</f>
        <v>8.3151360000000007</v>
      </c>
      <c r="H94" s="103">
        <f>E94*F94</f>
        <v>38.880000000000003</v>
      </c>
      <c r="I94" s="102">
        <f>E94*G94</f>
        <v>49.890816000000001</v>
      </c>
    </row>
    <row r="95" spans="1:9" ht="38.25">
      <c r="A95" s="117" t="s">
        <v>175</v>
      </c>
      <c r="B95" s="95">
        <v>89707</v>
      </c>
      <c r="C95" s="67" t="s">
        <v>79</v>
      </c>
      <c r="D95" s="66" t="s">
        <v>28</v>
      </c>
      <c r="E95" s="66">
        <v>2</v>
      </c>
      <c r="F95" s="68">
        <v>25.63</v>
      </c>
      <c r="G95" s="68">
        <f>F95*((100+K6)/100)</f>
        <v>32.888415999999999</v>
      </c>
      <c r="H95" s="69">
        <f t="shared" ref="H95:H102" si="21">E95*F95</f>
        <v>51.26</v>
      </c>
      <c r="I95" s="68">
        <f t="shared" ref="I95:I102" si="22">E95*G95</f>
        <v>65.776831999999999</v>
      </c>
    </row>
    <row r="96" spans="1:9" s="12" customFormat="1" ht="38.25">
      <c r="A96" s="117" t="s">
        <v>176</v>
      </c>
      <c r="B96" s="95">
        <v>89362</v>
      </c>
      <c r="C96" s="67" t="s">
        <v>74</v>
      </c>
      <c r="D96" s="66" t="s">
        <v>28</v>
      </c>
      <c r="E96" s="66">
        <v>15</v>
      </c>
      <c r="F96" s="68">
        <v>6.1</v>
      </c>
      <c r="G96" s="68">
        <f>F96*((100+K6)/100)</f>
        <v>7.8275199999999989</v>
      </c>
      <c r="H96" s="69">
        <f t="shared" si="21"/>
        <v>91.5</v>
      </c>
      <c r="I96" s="68">
        <f t="shared" si="22"/>
        <v>117.41279999999999</v>
      </c>
    </row>
    <row r="97" spans="1:10" s="12" customFormat="1" ht="38.25">
      <c r="A97" s="117" t="s">
        <v>209</v>
      </c>
      <c r="B97" s="95">
        <v>89726</v>
      </c>
      <c r="C97" s="67" t="s">
        <v>80</v>
      </c>
      <c r="D97" s="66" t="s">
        <v>28</v>
      </c>
      <c r="E97" s="66">
        <v>2</v>
      </c>
      <c r="F97" s="68">
        <v>5.16</v>
      </c>
      <c r="G97" s="68">
        <f>F97*((100+K6)/100)</f>
        <v>6.6213119999999996</v>
      </c>
      <c r="H97" s="69">
        <f t="shared" si="21"/>
        <v>10.32</v>
      </c>
      <c r="I97" s="68">
        <f t="shared" si="22"/>
        <v>13.242623999999999</v>
      </c>
    </row>
    <row r="98" spans="1:10" s="12" customFormat="1" ht="38.25">
      <c r="A98" s="117" t="s">
        <v>296</v>
      </c>
      <c r="B98" s="95">
        <v>89732</v>
      </c>
      <c r="C98" s="67" t="s">
        <v>81</v>
      </c>
      <c r="D98" s="66" t="s">
        <v>28</v>
      </c>
      <c r="E98" s="66">
        <v>2</v>
      </c>
      <c r="F98" s="68">
        <v>7.81</v>
      </c>
      <c r="G98" s="68">
        <f>F98*((100+K6)/100)</f>
        <v>10.021791999999998</v>
      </c>
      <c r="H98" s="69">
        <f t="shared" si="21"/>
        <v>15.62</v>
      </c>
      <c r="I98" s="68">
        <f t="shared" si="22"/>
        <v>20.043583999999996</v>
      </c>
    </row>
    <row r="99" spans="1:10" s="12" customFormat="1" ht="38.25">
      <c r="A99" s="117" t="s">
        <v>297</v>
      </c>
      <c r="B99" s="95">
        <v>89440</v>
      </c>
      <c r="C99" s="67" t="s">
        <v>75</v>
      </c>
      <c r="D99" s="66" t="s">
        <v>28</v>
      </c>
      <c r="E99" s="66">
        <v>2</v>
      </c>
      <c r="F99" s="68">
        <v>5.98</v>
      </c>
      <c r="G99" s="68">
        <f>F99*((100+K6)/100)</f>
        <v>7.6735360000000004</v>
      </c>
      <c r="H99" s="69">
        <f t="shared" si="21"/>
        <v>11.96</v>
      </c>
      <c r="I99" s="68">
        <f t="shared" si="22"/>
        <v>15.347072000000001</v>
      </c>
    </row>
    <row r="100" spans="1:10" s="12" customFormat="1" ht="25.5">
      <c r="A100" s="117" t="s">
        <v>298</v>
      </c>
      <c r="B100" s="95">
        <v>89446</v>
      </c>
      <c r="C100" s="67" t="s">
        <v>76</v>
      </c>
      <c r="D100" s="66" t="s">
        <v>32</v>
      </c>
      <c r="E100" s="66">
        <v>6</v>
      </c>
      <c r="F100" s="68">
        <v>3.41</v>
      </c>
      <c r="G100" s="68">
        <f>F100*((100+K6)/100)</f>
        <v>4.375712</v>
      </c>
      <c r="H100" s="69">
        <f t="shared" si="21"/>
        <v>20.46</v>
      </c>
      <c r="I100" s="68">
        <f t="shared" si="22"/>
        <v>26.254272</v>
      </c>
    </row>
    <row r="101" spans="1:10" s="12" customFormat="1" ht="38.25">
      <c r="A101" s="117" t="s">
        <v>299</v>
      </c>
      <c r="B101" s="95">
        <v>89798</v>
      </c>
      <c r="C101" s="67" t="s">
        <v>77</v>
      </c>
      <c r="D101" s="66" t="s">
        <v>32</v>
      </c>
      <c r="E101" s="66">
        <v>12</v>
      </c>
      <c r="F101" s="68">
        <v>8.02</v>
      </c>
      <c r="G101" s="68">
        <f>F101*((100+K6)/100)</f>
        <v>10.291263999999998</v>
      </c>
      <c r="H101" s="69">
        <f t="shared" si="21"/>
        <v>96.24</v>
      </c>
      <c r="I101" s="68">
        <f t="shared" si="22"/>
        <v>123.49516799999998</v>
      </c>
    </row>
    <row r="102" spans="1:10" s="12" customFormat="1" ht="38.25">
      <c r="A102" s="117" t="s">
        <v>300</v>
      </c>
      <c r="B102" s="95">
        <v>89848</v>
      </c>
      <c r="C102" s="67" t="s">
        <v>78</v>
      </c>
      <c r="D102" s="66" t="s">
        <v>32</v>
      </c>
      <c r="E102" s="66">
        <v>12</v>
      </c>
      <c r="F102" s="68">
        <v>20.3</v>
      </c>
      <c r="G102" s="68">
        <f>F102*((100+K6)/100)</f>
        <v>26.048959999999997</v>
      </c>
      <c r="H102" s="69">
        <f t="shared" si="21"/>
        <v>243.60000000000002</v>
      </c>
      <c r="I102" s="68">
        <f t="shared" si="22"/>
        <v>312.58751999999998</v>
      </c>
    </row>
    <row r="103" spans="1:10" s="9" customFormat="1" ht="15.75" thickBot="1">
      <c r="A103" s="96"/>
      <c r="B103" s="76"/>
      <c r="C103" s="97"/>
      <c r="D103" s="199" t="s">
        <v>200</v>
      </c>
      <c r="E103" s="199"/>
      <c r="F103" s="199"/>
      <c r="G103" s="104"/>
      <c r="H103" s="79">
        <f>SUM(H94:H102)</f>
        <v>579.84</v>
      </c>
      <c r="I103" s="80">
        <f>SUM(I94:I102)</f>
        <v>744.05068800000004</v>
      </c>
    </row>
    <row r="104" spans="1:10" s="9" customFormat="1" ht="15.75" thickBot="1">
      <c r="A104" s="81">
        <v>7</v>
      </c>
      <c r="B104" s="82"/>
      <c r="C104" s="83" t="s">
        <v>15</v>
      </c>
      <c r="D104" s="84"/>
      <c r="E104" s="84"/>
      <c r="F104" s="85"/>
      <c r="G104" s="105"/>
      <c r="H104" s="86"/>
      <c r="I104" s="87"/>
    </row>
    <row r="105" spans="1:10" s="9" customFormat="1" ht="63.75">
      <c r="A105" s="58" t="s">
        <v>177</v>
      </c>
      <c r="B105" s="99">
        <v>90843</v>
      </c>
      <c r="C105" s="100" t="s">
        <v>82</v>
      </c>
      <c r="D105" s="101" t="s">
        <v>28</v>
      </c>
      <c r="E105" s="101">
        <v>2</v>
      </c>
      <c r="F105" s="102">
        <v>796.59</v>
      </c>
      <c r="G105" s="102">
        <f>F105*((100+K6)/100)</f>
        <v>1022.1842879999999</v>
      </c>
      <c r="H105" s="103">
        <f>E105*F105</f>
        <v>1593.18</v>
      </c>
      <c r="I105" s="102">
        <f>E105*G105</f>
        <v>2044.3685759999998</v>
      </c>
    </row>
    <row r="106" spans="1:10" s="9" customFormat="1" ht="25.5">
      <c r="A106" s="58" t="s">
        <v>178</v>
      </c>
      <c r="B106" s="89" t="s">
        <v>210</v>
      </c>
      <c r="C106" s="90" t="s">
        <v>238</v>
      </c>
      <c r="D106" s="91" t="s">
        <v>26</v>
      </c>
      <c r="E106" s="91">
        <v>1.92</v>
      </c>
      <c r="F106" s="92">
        <v>425.61</v>
      </c>
      <c r="G106" s="92">
        <f>F106*((100+K6)/100)</f>
        <v>546.14275199999997</v>
      </c>
      <c r="H106" s="93">
        <f>E106*F106</f>
        <v>817.1712</v>
      </c>
      <c r="I106" s="92">
        <f>E106*G106</f>
        <v>1048.5940838399999</v>
      </c>
      <c r="J106" s="38"/>
    </row>
    <row r="107" spans="1:10" s="9" customFormat="1" ht="25.5">
      <c r="A107" s="117" t="s">
        <v>179</v>
      </c>
      <c r="B107" s="95">
        <v>99862</v>
      </c>
      <c r="C107" s="67" t="s">
        <v>83</v>
      </c>
      <c r="D107" s="66" t="s">
        <v>26</v>
      </c>
      <c r="E107" s="66">
        <v>1.65</v>
      </c>
      <c r="F107" s="68">
        <v>529.82000000000005</v>
      </c>
      <c r="G107" s="68">
        <f>F107*((100+K6)/100)</f>
        <v>679.86502400000006</v>
      </c>
      <c r="H107" s="69">
        <f t="shared" ref="H107:H108" si="23">E107*F107</f>
        <v>874.20300000000009</v>
      </c>
      <c r="I107" s="68">
        <f t="shared" ref="I107:I108" si="24">E107*G107</f>
        <v>1121.7772896000001</v>
      </c>
    </row>
    <row r="108" spans="1:10" s="9" customFormat="1" ht="25.5">
      <c r="A108" s="117" t="s">
        <v>180</v>
      </c>
      <c r="B108" s="95" t="s">
        <v>84</v>
      </c>
      <c r="C108" s="67" t="s">
        <v>202</v>
      </c>
      <c r="D108" s="66" t="s">
        <v>26</v>
      </c>
      <c r="E108" s="66">
        <v>4.2</v>
      </c>
      <c r="F108" s="68">
        <v>1097.99</v>
      </c>
      <c r="G108" s="68">
        <f>F108*((100+K6)/100)</f>
        <v>1408.9407679999999</v>
      </c>
      <c r="H108" s="69">
        <f t="shared" si="23"/>
        <v>4611.558</v>
      </c>
      <c r="I108" s="68">
        <f t="shared" si="24"/>
        <v>5917.5512256000002</v>
      </c>
    </row>
    <row r="109" spans="1:10" s="9" customFormat="1" ht="15.75" thickBot="1">
      <c r="A109" s="96"/>
      <c r="B109" s="76"/>
      <c r="C109" s="77"/>
      <c r="D109" s="199" t="s">
        <v>200</v>
      </c>
      <c r="E109" s="199"/>
      <c r="F109" s="199"/>
      <c r="G109" s="104"/>
      <c r="H109" s="79">
        <f>SUM(H105:H108)</f>
        <v>7896.1121999999996</v>
      </c>
      <c r="I109" s="80">
        <f>SUM(I105:I108)</f>
        <v>10132.29117504</v>
      </c>
    </row>
    <row r="110" spans="1:10" s="9" customFormat="1" ht="15.75" thickBot="1">
      <c r="A110" s="81">
        <v>8</v>
      </c>
      <c r="B110" s="82"/>
      <c r="C110" s="83" t="s">
        <v>16</v>
      </c>
      <c r="D110" s="84"/>
      <c r="E110" s="84"/>
      <c r="F110" s="85"/>
      <c r="G110" s="105"/>
      <c r="H110" s="86"/>
      <c r="I110" s="87"/>
    </row>
    <row r="111" spans="1:10">
      <c r="A111" s="58" t="s">
        <v>181</v>
      </c>
      <c r="B111" s="99" t="s">
        <v>103</v>
      </c>
      <c r="C111" s="100" t="s">
        <v>106</v>
      </c>
      <c r="D111" s="101" t="s">
        <v>28</v>
      </c>
      <c r="E111" s="101">
        <v>4</v>
      </c>
      <c r="F111" s="102">
        <v>168.6</v>
      </c>
      <c r="G111" s="102">
        <f>F111*((100+K6)/100)</f>
        <v>216.34751999999997</v>
      </c>
      <c r="H111" s="103">
        <f>E111*F111</f>
        <v>674.4</v>
      </c>
      <c r="I111" s="102">
        <f>E111*G111</f>
        <v>865.3900799999999</v>
      </c>
      <c r="J111" s="31"/>
    </row>
    <row r="112" spans="1:10" ht="51">
      <c r="A112" s="117" t="s">
        <v>215</v>
      </c>
      <c r="B112" s="95">
        <v>95472</v>
      </c>
      <c r="C112" s="67" t="s">
        <v>101</v>
      </c>
      <c r="D112" s="66" t="s">
        <v>28</v>
      </c>
      <c r="E112" s="66">
        <v>2</v>
      </c>
      <c r="F112" s="68">
        <v>686.91</v>
      </c>
      <c r="G112" s="68">
        <f>F112*((100+K6)/100)</f>
        <v>881.44291199999986</v>
      </c>
      <c r="H112" s="69">
        <f t="shared" ref="H112:H116" si="25">E112*F112</f>
        <v>1373.82</v>
      </c>
      <c r="I112" s="68">
        <f t="shared" ref="I112:I116" si="26">E112*G112</f>
        <v>1762.8858239999997</v>
      </c>
    </row>
    <row r="113" spans="1:10" ht="25.5">
      <c r="A113" s="117" t="s">
        <v>222</v>
      </c>
      <c r="B113" s="95">
        <v>95546</v>
      </c>
      <c r="C113" s="67" t="s">
        <v>102</v>
      </c>
      <c r="D113" s="66" t="s">
        <v>28</v>
      </c>
      <c r="E113" s="66">
        <v>2</v>
      </c>
      <c r="F113" s="68">
        <v>172.21</v>
      </c>
      <c r="G113" s="68">
        <f>F113*((100+K6)/100)</f>
        <v>220.979872</v>
      </c>
      <c r="H113" s="69">
        <f t="shared" si="25"/>
        <v>344.42</v>
      </c>
      <c r="I113" s="68">
        <f t="shared" si="26"/>
        <v>441.959744</v>
      </c>
    </row>
    <row r="114" spans="1:10" ht="25.5">
      <c r="A114" s="117" t="s">
        <v>182</v>
      </c>
      <c r="B114" s="95">
        <v>100858</v>
      </c>
      <c r="C114" s="67" t="s">
        <v>232</v>
      </c>
      <c r="D114" s="66" t="s">
        <v>28</v>
      </c>
      <c r="E114" s="66">
        <v>1</v>
      </c>
      <c r="F114" s="68">
        <v>519.19000000000005</v>
      </c>
      <c r="G114" s="68">
        <f>F114*((100+K6)/100)</f>
        <v>666.22460799999999</v>
      </c>
      <c r="H114" s="69">
        <f t="shared" si="25"/>
        <v>519.19000000000005</v>
      </c>
      <c r="I114" s="68">
        <f t="shared" si="26"/>
        <v>666.22460799999999</v>
      </c>
    </row>
    <row r="115" spans="1:10">
      <c r="A115" s="117" t="s">
        <v>213</v>
      </c>
      <c r="B115" s="95" t="s">
        <v>105</v>
      </c>
      <c r="C115" s="67" t="s">
        <v>201</v>
      </c>
      <c r="D115" s="66" t="s">
        <v>28</v>
      </c>
      <c r="E115" s="66">
        <v>2</v>
      </c>
      <c r="F115" s="68">
        <v>47.27</v>
      </c>
      <c r="G115" s="68">
        <f>F115*((100+K6)/100)</f>
        <v>60.656863999999999</v>
      </c>
      <c r="H115" s="69">
        <f t="shared" si="25"/>
        <v>94.54</v>
      </c>
      <c r="I115" s="68">
        <f t="shared" si="26"/>
        <v>121.313728</v>
      </c>
      <c r="J115" s="31"/>
    </row>
    <row r="116" spans="1:10" ht="63.75">
      <c r="A116" s="117" t="s">
        <v>240</v>
      </c>
      <c r="B116" s="95">
        <v>86942</v>
      </c>
      <c r="C116" s="67" t="s">
        <v>104</v>
      </c>
      <c r="D116" s="66" t="s">
        <v>28</v>
      </c>
      <c r="E116" s="66">
        <v>2</v>
      </c>
      <c r="F116" s="68">
        <v>199.92</v>
      </c>
      <c r="G116" s="68">
        <f>F116*((100+K6)/100)</f>
        <v>256.53734399999996</v>
      </c>
      <c r="H116" s="69">
        <f t="shared" si="25"/>
        <v>399.84</v>
      </c>
      <c r="I116" s="68">
        <f t="shared" si="26"/>
        <v>513.07468799999992</v>
      </c>
    </row>
    <row r="117" spans="1:10" ht="15.75" thickBot="1">
      <c r="A117" s="75"/>
      <c r="B117" s="76"/>
      <c r="C117" s="77"/>
      <c r="D117" s="199" t="s">
        <v>200</v>
      </c>
      <c r="E117" s="199"/>
      <c r="F117" s="199"/>
      <c r="G117" s="104"/>
      <c r="H117" s="79">
        <f>SUM(H111:H116)</f>
        <v>3406.21</v>
      </c>
      <c r="I117" s="80">
        <f>SUM(I111:I116)</f>
        <v>4370.8486720000001</v>
      </c>
    </row>
    <row r="118" spans="1:10" s="9" customFormat="1" ht="15.75" thickBot="1">
      <c r="A118" s="81">
        <v>9</v>
      </c>
      <c r="B118" s="82"/>
      <c r="C118" s="83" t="s">
        <v>14</v>
      </c>
      <c r="D118" s="84"/>
      <c r="E118" s="84"/>
      <c r="F118" s="85"/>
      <c r="G118" s="105"/>
      <c r="H118" s="86"/>
      <c r="I118" s="87"/>
    </row>
    <row r="119" spans="1:10">
      <c r="A119" s="141" t="s">
        <v>160</v>
      </c>
      <c r="B119" s="89" t="s">
        <v>111</v>
      </c>
      <c r="C119" s="90" t="s">
        <v>214</v>
      </c>
      <c r="D119" s="91" t="s">
        <v>28</v>
      </c>
      <c r="E119" s="91">
        <v>9</v>
      </c>
      <c r="F119" s="92">
        <v>980</v>
      </c>
      <c r="G119" s="92">
        <f>F119*((100+K6)/100)</f>
        <v>1257.5359999999998</v>
      </c>
      <c r="H119" s="93">
        <f>E119*F119</f>
        <v>8820</v>
      </c>
      <c r="I119" s="92">
        <f>E119*G119</f>
        <v>11317.823999999999</v>
      </c>
      <c r="J119" s="39"/>
    </row>
    <row r="120" spans="1:10" ht="25.5">
      <c r="A120" s="117" t="s">
        <v>183</v>
      </c>
      <c r="B120" s="95" t="s">
        <v>109</v>
      </c>
      <c r="C120" s="67" t="s">
        <v>108</v>
      </c>
      <c r="D120" s="66" t="s">
        <v>26</v>
      </c>
      <c r="E120" s="66">
        <v>1</v>
      </c>
      <c r="F120" s="68">
        <v>359.12</v>
      </c>
      <c r="G120" s="68">
        <f>F120*((100+K6)/100)</f>
        <v>460.82278399999996</v>
      </c>
      <c r="H120" s="69">
        <f t="shared" ref="H120:H124" si="27">E120*F120</f>
        <v>359.12</v>
      </c>
      <c r="I120" s="68">
        <f t="shared" ref="I120:I124" si="28">E120*G120</f>
        <v>460.82278399999996</v>
      </c>
      <c r="J120" s="31"/>
    </row>
    <row r="121" spans="1:10" ht="25.5">
      <c r="A121" s="117" t="s">
        <v>184</v>
      </c>
      <c r="B121" s="95" t="s">
        <v>112</v>
      </c>
      <c r="C121" s="67" t="s">
        <v>220</v>
      </c>
      <c r="D121" s="66" t="s">
        <v>28</v>
      </c>
      <c r="E121" s="66">
        <v>10</v>
      </c>
      <c r="F121" s="68">
        <v>26.57</v>
      </c>
      <c r="G121" s="68">
        <f>F121*((100+K6)/100)</f>
        <v>34.094623999999996</v>
      </c>
      <c r="H121" s="69">
        <f t="shared" ref="H121:H122" si="29">E121*F121</f>
        <v>265.7</v>
      </c>
      <c r="I121" s="68">
        <f t="shared" ref="I121:I122" si="30">E121*G121</f>
        <v>340.94623999999999</v>
      </c>
      <c r="J121" s="31"/>
    </row>
    <row r="122" spans="1:10" ht="25.5">
      <c r="A122" s="118" t="s">
        <v>185</v>
      </c>
      <c r="B122" s="94" t="s">
        <v>221</v>
      </c>
      <c r="C122" s="72" t="s">
        <v>241</v>
      </c>
      <c r="D122" s="71" t="s">
        <v>28</v>
      </c>
      <c r="E122" s="71">
        <v>40</v>
      </c>
      <c r="F122" s="73">
        <v>5.7</v>
      </c>
      <c r="G122" s="73">
        <f>F122*((100+K5)/100)</f>
        <v>5.7</v>
      </c>
      <c r="H122" s="74">
        <f t="shared" si="29"/>
        <v>228</v>
      </c>
      <c r="I122" s="73">
        <f t="shared" si="30"/>
        <v>228</v>
      </c>
      <c r="J122" s="31"/>
    </row>
    <row r="123" spans="1:10">
      <c r="A123" s="118" t="s">
        <v>186</v>
      </c>
      <c r="B123" s="94" t="s">
        <v>223</v>
      </c>
      <c r="C123" s="72" t="s">
        <v>242</v>
      </c>
      <c r="D123" s="71" t="s">
        <v>26</v>
      </c>
      <c r="E123" s="71">
        <v>8.8000000000000007</v>
      </c>
      <c r="F123" s="73">
        <v>265.22000000000003</v>
      </c>
      <c r="G123" s="73">
        <f>F123*((100+K6)/100)</f>
        <v>340.33030400000001</v>
      </c>
      <c r="H123" s="74">
        <f t="shared" ref="H123" si="31">E123*F123</f>
        <v>2333.9360000000006</v>
      </c>
      <c r="I123" s="73">
        <f t="shared" ref="I123" si="32">E123*G123</f>
        <v>2994.9066752000003</v>
      </c>
      <c r="J123" s="31"/>
    </row>
    <row r="124" spans="1:10" ht="25.5">
      <c r="A124" s="117" t="s">
        <v>204</v>
      </c>
      <c r="B124" s="95" t="s">
        <v>239</v>
      </c>
      <c r="C124" s="67" t="s">
        <v>110</v>
      </c>
      <c r="D124" s="66" t="s">
        <v>28</v>
      </c>
      <c r="E124" s="66">
        <v>2</v>
      </c>
      <c r="F124" s="68">
        <v>14.9</v>
      </c>
      <c r="G124" s="68">
        <f>F124*((100+K6)/100)</f>
        <v>19.119679999999999</v>
      </c>
      <c r="H124" s="69">
        <f t="shared" si="27"/>
        <v>29.8</v>
      </c>
      <c r="I124" s="68">
        <f t="shared" si="28"/>
        <v>38.239359999999998</v>
      </c>
      <c r="J124" s="32"/>
    </row>
    <row r="125" spans="1:10" ht="15.75" thickBot="1">
      <c r="A125" s="75"/>
      <c r="B125" s="76"/>
      <c r="C125" s="77"/>
      <c r="D125" s="199" t="s">
        <v>200</v>
      </c>
      <c r="E125" s="199"/>
      <c r="F125" s="199"/>
      <c r="G125" s="104"/>
      <c r="H125" s="79">
        <f>SUM(H119:H124)</f>
        <v>12036.556</v>
      </c>
      <c r="I125" s="80">
        <f>SUM(I119:I124)</f>
        <v>15380.739059199997</v>
      </c>
    </row>
    <row r="126" spans="1:10" s="9" customFormat="1" ht="15.75" thickBot="1">
      <c r="A126" s="81">
        <v>10</v>
      </c>
      <c r="B126" s="82"/>
      <c r="C126" s="83" t="s">
        <v>18</v>
      </c>
      <c r="D126" s="84"/>
      <c r="E126" s="84"/>
      <c r="F126" s="85"/>
      <c r="G126" s="105"/>
      <c r="H126" s="86"/>
      <c r="I126" s="87"/>
    </row>
    <row r="127" spans="1:10" s="9" customFormat="1" ht="25.5">
      <c r="A127" s="58" t="s">
        <v>187</v>
      </c>
      <c r="B127" s="99">
        <v>88415</v>
      </c>
      <c r="C127" s="100" t="s">
        <v>40</v>
      </c>
      <c r="D127" s="101" t="s">
        <v>26</v>
      </c>
      <c r="E127" s="101">
        <v>60.26</v>
      </c>
      <c r="F127" s="102">
        <v>2.15</v>
      </c>
      <c r="G127" s="102">
        <f>F127*((100+K6)/100)</f>
        <v>2.7588799999999996</v>
      </c>
      <c r="H127" s="103">
        <f>E127*F127</f>
        <v>129.559</v>
      </c>
      <c r="I127" s="102">
        <f>E127*G127</f>
        <v>166.25010879999996</v>
      </c>
    </row>
    <row r="128" spans="1:10" s="9" customFormat="1" ht="25.5">
      <c r="A128" s="58" t="s">
        <v>188</v>
      </c>
      <c r="B128" s="95">
        <v>88489</v>
      </c>
      <c r="C128" s="67" t="s">
        <v>41</v>
      </c>
      <c r="D128" s="66" t="s">
        <v>26</v>
      </c>
      <c r="E128" s="66">
        <v>60.26</v>
      </c>
      <c r="F128" s="68">
        <v>12.59</v>
      </c>
      <c r="G128" s="68">
        <f>F128*((100+K6)/100)</f>
        <v>16.155487999999998</v>
      </c>
      <c r="H128" s="69">
        <f t="shared" ref="H128:H132" si="33">E128*F128</f>
        <v>758.67340000000002</v>
      </c>
      <c r="I128" s="68">
        <f t="shared" ref="I128:I132" si="34">E128*G128</f>
        <v>973.52970687999982</v>
      </c>
    </row>
    <row r="129" spans="1:9" s="9" customFormat="1" ht="25.5">
      <c r="A129" s="58" t="s">
        <v>189</v>
      </c>
      <c r="B129" s="95">
        <v>96135</v>
      </c>
      <c r="C129" s="67" t="s">
        <v>42</v>
      </c>
      <c r="D129" s="66" t="s">
        <v>26</v>
      </c>
      <c r="E129" s="66">
        <v>60.26</v>
      </c>
      <c r="F129" s="68">
        <v>20.98</v>
      </c>
      <c r="G129" s="68">
        <f>F129*((100+K6)/100)</f>
        <v>26.921536</v>
      </c>
      <c r="H129" s="69">
        <f t="shared" si="33"/>
        <v>1264.2547999999999</v>
      </c>
      <c r="I129" s="68">
        <f t="shared" si="34"/>
        <v>1622.29175936</v>
      </c>
    </row>
    <row r="130" spans="1:9" s="9" customFormat="1" ht="25.5">
      <c r="A130" s="58" t="s">
        <v>190</v>
      </c>
      <c r="B130" s="95">
        <v>88487</v>
      </c>
      <c r="C130" s="67" t="s">
        <v>43</v>
      </c>
      <c r="D130" s="66" t="s">
        <v>26</v>
      </c>
      <c r="E130" s="66">
        <v>478.11</v>
      </c>
      <c r="F130" s="68">
        <v>10.11</v>
      </c>
      <c r="G130" s="68">
        <f>F130*((100+K6)/100)</f>
        <v>12.973151999999999</v>
      </c>
      <c r="H130" s="69">
        <f t="shared" si="33"/>
        <v>4833.6921000000002</v>
      </c>
      <c r="I130" s="68">
        <f t="shared" si="34"/>
        <v>6202.5937027199998</v>
      </c>
    </row>
    <row r="131" spans="1:9" s="9" customFormat="1" ht="25.5">
      <c r="A131" s="58" t="s">
        <v>191</v>
      </c>
      <c r="B131" s="95" t="s">
        <v>45</v>
      </c>
      <c r="C131" s="67" t="s">
        <v>44</v>
      </c>
      <c r="D131" s="66" t="s">
        <v>26</v>
      </c>
      <c r="E131" s="66">
        <v>103.48</v>
      </c>
      <c r="F131" s="68">
        <v>15.66</v>
      </c>
      <c r="G131" s="68">
        <f>F131*((100+K6)/100)</f>
        <v>20.094911999999997</v>
      </c>
      <c r="H131" s="69">
        <f t="shared" si="33"/>
        <v>1620.4968000000001</v>
      </c>
      <c r="I131" s="68">
        <f t="shared" si="34"/>
        <v>2079.42149376</v>
      </c>
    </row>
    <row r="132" spans="1:9" s="9" customFormat="1">
      <c r="A132" s="58" t="s">
        <v>301</v>
      </c>
      <c r="B132" s="114">
        <v>72815</v>
      </c>
      <c r="C132" s="115" t="s">
        <v>107</v>
      </c>
      <c r="D132" s="66" t="s">
        <v>26</v>
      </c>
      <c r="E132" s="66">
        <v>2.4</v>
      </c>
      <c r="F132" s="68">
        <v>48.14</v>
      </c>
      <c r="G132" s="68">
        <f>F132*((100+K6)/100)</f>
        <v>61.773247999999995</v>
      </c>
      <c r="H132" s="116">
        <f t="shared" si="33"/>
        <v>115.536</v>
      </c>
      <c r="I132" s="68">
        <f t="shared" si="34"/>
        <v>148.25579519999999</v>
      </c>
    </row>
    <row r="133" spans="1:9" s="9" customFormat="1" ht="15.75" thickBot="1">
      <c r="A133" s="96"/>
      <c r="B133" s="76"/>
      <c r="C133" s="97"/>
      <c r="D133" s="199" t="s">
        <v>200</v>
      </c>
      <c r="E133" s="199"/>
      <c r="F133" s="199"/>
      <c r="G133" s="104"/>
      <c r="H133" s="79">
        <f>SUM(H127:H132)</f>
        <v>8722.2121000000006</v>
      </c>
      <c r="I133" s="80">
        <f>SUM(I127:I132)</f>
        <v>11192.342566720001</v>
      </c>
    </row>
    <row r="134" spans="1:9" ht="15.75" thickBot="1">
      <c r="A134" s="81">
        <v>11</v>
      </c>
      <c r="B134" s="82"/>
      <c r="C134" s="83" t="s">
        <v>38</v>
      </c>
      <c r="D134" s="84"/>
      <c r="E134" s="84"/>
      <c r="F134" s="85"/>
      <c r="G134" s="105"/>
      <c r="H134" s="86"/>
      <c r="I134" s="121"/>
    </row>
    <row r="135" spans="1:9" ht="25.5">
      <c r="A135" s="58" t="s">
        <v>192</v>
      </c>
      <c r="B135" s="99">
        <v>99803</v>
      </c>
      <c r="C135" s="100" t="s">
        <v>234</v>
      </c>
      <c r="D135" s="122" t="s">
        <v>26</v>
      </c>
      <c r="E135" s="122">
        <v>288.02</v>
      </c>
      <c r="F135" s="123">
        <v>1.43</v>
      </c>
      <c r="G135" s="123">
        <f>F135*((100+K6)/100)</f>
        <v>1.8349759999999997</v>
      </c>
      <c r="H135" s="124">
        <f>E135*F135</f>
        <v>411.86859999999996</v>
      </c>
      <c r="I135" s="123">
        <f>E135*G135</f>
        <v>528.50978751999992</v>
      </c>
    </row>
    <row r="136" spans="1:9">
      <c r="A136" s="75"/>
      <c r="B136" s="76"/>
      <c r="C136" s="125"/>
      <c r="D136" s="199" t="s">
        <v>200</v>
      </c>
      <c r="E136" s="199"/>
      <c r="F136" s="199"/>
      <c r="G136" s="126"/>
      <c r="H136" s="127">
        <f>SUM(H135)</f>
        <v>411.86859999999996</v>
      </c>
      <c r="I136" s="128">
        <f>I135</f>
        <v>528.50978751999992</v>
      </c>
    </row>
    <row r="137" spans="1:9">
      <c r="A137" s="282"/>
      <c r="B137" s="283"/>
      <c r="C137" s="283"/>
      <c r="D137" s="283"/>
      <c r="E137" s="283"/>
      <c r="F137" s="283"/>
      <c r="G137" s="283"/>
      <c r="H137" s="283"/>
      <c r="I137" s="284"/>
    </row>
    <row r="138" spans="1:9" ht="15.75" customHeight="1" thickBot="1">
      <c r="A138" s="129"/>
      <c r="B138" s="130"/>
      <c r="C138" s="131"/>
      <c r="D138" s="278" t="s">
        <v>199</v>
      </c>
      <c r="E138" s="279"/>
      <c r="F138" s="279"/>
      <c r="G138" s="279"/>
      <c r="H138" s="280"/>
      <c r="I138" s="281">
        <f>I136+I76+I133+I125+I117+I109+I103+I92+I69+I60+I35+I30+I21+I16</f>
        <v>105393.73475049599</v>
      </c>
    </row>
    <row r="139" spans="1:9" ht="15" customHeight="1">
      <c r="A139" s="209"/>
      <c r="B139" s="209"/>
      <c r="C139" s="209"/>
      <c r="D139" s="130"/>
      <c r="E139" s="130"/>
      <c r="F139" s="213" t="s">
        <v>249</v>
      </c>
      <c r="G139" s="213"/>
      <c r="H139" s="213"/>
      <c r="I139" s="213"/>
    </row>
    <row r="140" spans="1:9">
      <c r="A140" s="209"/>
      <c r="B140" s="209"/>
      <c r="C140" s="209"/>
      <c r="D140" s="130"/>
      <c r="E140" s="130"/>
      <c r="F140" s="132"/>
      <c r="G140" s="132"/>
      <c r="H140" s="133"/>
      <c r="I140" s="134"/>
    </row>
    <row r="141" spans="1:9">
      <c r="A141" s="194"/>
      <c r="B141" s="194"/>
      <c r="C141" s="194"/>
      <c r="D141" s="193"/>
      <c r="E141" s="193"/>
      <c r="F141" s="132"/>
      <c r="G141" s="132"/>
      <c r="H141" s="133"/>
      <c r="I141" s="134"/>
    </row>
    <row r="142" spans="1:9">
      <c r="A142" s="194"/>
      <c r="B142" s="194"/>
      <c r="C142" s="194"/>
      <c r="D142" s="193"/>
      <c r="E142" s="193"/>
      <c r="F142" s="132"/>
      <c r="G142" s="132"/>
      <c r="H142" s="133"/>
      <c r="I142" s="134"/>
    </row>
    <row r="143" spans="1:9">
      <c r="A143" s="194"/>
      <c r="B143" s="194"/>
      <c r="C143" s="194"/>
      <c r="D143" s="193"/>
      <c r="E143" s="193"/>
      <c r="F143" s="132"/>
      <c r="G143" s="132"/>
      <c r="H143" s="133"/>
      <c r="I143" s="134"/>
    </row>
    <row r="144" spans="1:9">
      <c r="A144" s="194"/>
      <c r="B144" s="194"/>
      <c r="C144" s="194"/>
      <c r="D144" s="193"/>
      <c r="E144" s="193"/>
      <c r="F144" s="132"/>
      <c r="G144" s="132"/>
      <c r="H144" s="133"/>
      <c r="I144" s="134"/>
    </row>
    <row r="145" spans="1:10" ht="15" customHeight="1">
      <c r="A145" s="209"/>
      <c r="B145" s="209"/>
      <c r="C145" s="209"/>
      <c r="D145" s="130"/>
      <c r="E145" s="130"/>
      <c r="F145" s="132"/>
      <c r="G145" s="132"/>
      <c r="H145" s="135"/>
      <c r="I145" s="136"/>
    </row>
    <row r="146" spans="1:10">
      <c r="A146" s="129"/>
      <c r="B146" s="130"/>
      <c r="C146" s="131"/>
      <c r="D146" s="130"/>
      <c r="E146" s="130"/>
      <c r="F146" s="132"/>
      <c r="G146" s="132"/>
      <c r="H146" s="133"/>
      <c r="I146" s="134"/>
    </row>
    <row r="147" spans="1:10">
      <c r="A147" s="129"/>
      <c r="B147" s="130"/>
      <c r="C147" s="131"/>
      <c r="D147" s="130"/>
      <c r="E147" s="130"/>
      <c r="F147" s="132"/>
      <c r="G147" s="132"/>
      <c r="H147" s="133"/>
      <c r="I147" s="134"/>
    </row>
    <row r="148" spans="1:10">
      <c r="A148" s="129"/>
      <c r="B148" s="130"/>
      <c r="C148" s="131"/>
      <c r="D148" s="130"/>
      <c r="E148" s="130"/>
      <c r="F148" s="132"/>
      <c r="G148" s="132"/>
      <c r="H148" s="133"/>
      <c r="I148" s="134"/>
    </row>
    <row r="149" spans="1:10">
      <c r="A149" s="129"/>
      <c r="B149" s="130"/>
      <c r="C149" s="137"/>
      <c r="D149" s="130"/>
      <c r="E149" s="210"/>
      <c r="F149" s="210"/>
      <c r="G149" s="210"/>
      <c r="H149" s="210"/>
      <c r="I149" s="134"/>
    </row>
    <row r="150" spans="1:10">
      <c r="A150" s="129"/>
      <c r="B150" s="130"/>
      <c r="C150" s="130" t="s">
        <v>306</v>
      </c>
      <c r="D150" s="130"/>
      <c r="E150" s="211" t="s">
        <v>244</v>
      </c>
      <c r="F150" s="211"/>
      <c r="G150" s="211"/>
      <c r="H150" s="211"/>
      <c r="I150" s="134"/>
    </row>
    <row r="151" spans="1:10">
      <c r="A151" s="129"/>
      <c r="B151" s="130"/>
      <c r="C151" s="130" t="s">
        <v>307</v>
      </c>
      <c r="D151" s="130"/>
      <c r="E151" s="212" t="s">
        <v>245</v>
      </c>
      <c r="F151" s="212"/>
      <c r="G151" s="212"/>
      <c r="H151" s="212"/>
      <c r="I151" s="134"/>
    </row>
    <row r="152" spans="1:10">
      <c r="A152" s="129"/>
      <c r="B152" s="130"/>
      <c r="C152" s="130" t="s">
        <v>247</v>
      </c>
      <c r="D152" s="130"/>
      <c r="E152" s="212" t="s">
        <v>246</v>
      </c>
      <c r="F152" s="212"/>
      <c r="G152" s="212"/>
      <c r="H152" s="212"/>
      <c r="I152" s="134"/>
    </row>
    <row r="153" spans="1:10">
      <c r="A153" s="40"/>
      <c r="B153" s="41"/>
      <c r="C153" s="42"/>
      <c r="D153" s="43"/>
      <c r="E153" s="43"/>
      <c r="F153" s="44"/>
      <c r="G153" s="44"/>
      <c r="H153" s="45"/>
    </row>
    <row r="154" spans="1:10">
      <c r="A154" s="40"/>
      <c r="B154" s="41"/>
      <c r="C154" s="42"/>
      <c r="D154" s="43"/>
      <c r="E154" s="43"/>
      <c r="F154" s="44"/>
      <c r="G154" s="44"/>
      <c r="H154" s="45"/>
    </row>
    <row r="155" spans="1:10">
      <c r="A155" s="40"/>
      <c r="B155" s="41"/>
      <c r="C155" s="42"/>
      <c r="D155" s="43"/>
      <c r="E155" s="43"/>
      <c r="F155" s="44"/>
      <c r="G155" s="44"/>
      <c r="H155" s="45"/>
    </row>
    <row r="156" spans="1:10">
      <c r="A156" s="40"/>
      <c r="B156" s="41"/>
      <c r="C156" s="42"/>
      <c r="D156" s="43"/>
      <c r="E156" s="43"/>
      <c r="F156" s="44"/>
      <c r="G156" s="44"/>
      <c r="H156" s="45"/>
      <c r="I156" s="43"/>
      <c r="J156" s="42"/>
    </row>
    <row r="157" spans="1:10">
      <c r="A157" s="40"/>
      <c r="B157" s="41"/>
      <c r="C157" s="42"/>
      <c r="D157" s="43"/>
      <c r="E157" s="43"/>
      <c r="F157" s="44"/>
      <c r="G157" s="44"/>
      <c r="H157" s="45"/>
      <c r="I157" s="43"/>
      <c r="J157" s="42"/>
    </row>
    <row r="158" spans="1:10">
      <c r="A158" s="40"/>
      <c r="B158" s="41"/>
      <c r="C158" s="42"/>
      <c r="D158" s="43"/>
      <c r="E158" s="43"/>
      <c r="F158" s="44"/>
      <c r="G158" s="44"/>
      <c r="H158" s="45"/>
      <c r="I158" s="43"/>
      <c r="J158" s="42"/>
    </row>
    <row r="159" spans="1:10">
      <c r="A159" s="40"/>
      <c r="B159" s="41"/>
      <c r="C159" s="42"/>
      <c r="D159" s="43"/>
      <c r="E159" s="43"/>
      <c r="F159" s="44"/>
      <c r="G159" s="44"/>
      <c r="H159" s="45"/>
      <c r="I159" s="43"/>
      <c r="J159" s="42"/>
    </row>
    <row r="160" spans="1:10">
      <c r="A160" s="40"/>
      <c r="B160" s="41"/>
      <c r="C160" s="42"/>
      <c r="D160" s="43"/>
      <c r="E160" s="43"/>
      <c r="F160" s="44"/>
      <c r="G160" s="44"/>
      <c r="H160" s="45"/>
      <c r="I160" s="43"/>
      <c r="J160" s="42"/>
    </row>
    <row r="161" spans="1:10">
      <c r="A161" s="40"/>
      <c r="B161" s="41"/>
      <c r="C161" s="42"/>
      <c r="D161" s="43"/>
      <c r="E161" s="43"/>
      <c r="F161" s="44"/>
      <c r="G161" s="44"/>
      <c r="H161" s="45"/>
      <c r="I161" s="43"/>
      <c r="J161" s="42"/>
    </row>
    <row r="162" spans="1:10">
      <c r="A162" s="40"/>
      <c r="B162" s="41"/>
      <c r="C162" s="42"/>
      <c r="D162" s="43"/>
      <c r="E162" s="43"/>
      <c r="F162" s="44"/>
      <c r="G162" s="44"/>
      <c r="H162" s="45"/>
      <c r="I162" s="43"/>
      <c r="J162" s="42"/>
    </row>
    <row r="163" spans="1:10">
      <c r="A163" s="40"/>
      <c r="B163" s="41"/>
      <c r="C163" s="42"/>
      <c r="D163" s="43"/>
      <c r="E163" s="43"/>
      <c r="F163" s="44"/>
      <c r="G163" s="44"/>
      <c r="H163" s="45"/>
      <c r="I163" s="43"/>
      <c r="J163" s="42"/>
    </row>
    <row r="164" spans="1:10">
      <c r="A164" s="40"/>
      <c r="B164" s="41"/>
      <c r="C164" s="42"/>
      <c r="D164" s="43"/>
      <c r="E164" s="43"/>
      <c r="F164" s="44"/>
      <c r="G164" s="44"/>
      <c r="H164" s="45"/>
      <c r="I164" s="43"/>
      <c r="J164" s="42"/>
    </row>
    <row r="165" spans="1:10">
      <c r="A165" s="40"/>
      <c r="B165" s="41"/>
      <c r="C165" s="42"/>
      <c r="D165" s="43"/>
      <c r="E165" s="43"/>
      <c r="F165" s="44"/>
      <c r="G165" s="44"/>
      <c r="H165" s="45"/>
      <c r="I165" s="43"/>
      <c r="J165" s="42"/>
    </row>
    <row r="166" spans="1:10">
      <c r="A166" s="40"/>
      <c r="B166" s="41"/>
      <c r="C166" s="42"/>
      <c r="D166" s="43"/>
      <c r="E166" s="43"/>
      <c r="F166" s="44"/>
      <c r="G166" s="44"/>
      <c r="H166" s="45"/>
      <c r="I166" s="43"/>
      <c r="J166" s="42"/>
    </row>
    <row r="167" spans="1:10">
      <c r="A167" s="40"/>
      <c r="B167" s="41"/>
      <c r="C167" s="42"/>
      <c r="D167" s="43"/>
      <c r="E167" s="43"/>
      <c r="F167" s="44"/>
      <c r="G167" s="44"/>
      <c r="H167" s="45"/>
      <c r="I167" s="43"/>
      <c r="J167" s="42"/>
    </row>
    <row r="168" spans="1:10">
      <c r="A168" s="40"/>
      <c r="B168" s="41"/>
      <c r="C168" s="42"/>
      <c r="D168" s="43"/>
      <c r="E168" s="43"/>
      <c r="F168" s="44"/>
      <c r="G168" s="44"/>
      <c r="H168" s="45"/>
      <c r="I168" s="43"/>
      <c r="J168" s="42"/>
    </row>
    <row r="169" spans="1:10">
      <c r="A169" s="40"/>
      <c r="B169" s="41"/>
      <c r="C169" s="42"/>
      <c r="D169" s="43"/>
      <c r="E169" s="43"/>
      <c r="F169" s="44"/>
      <c r="G169" s="44"/>
      <c r="H169" s="45"/>
      <c r="I169" s="43"/>
      <c r="J169" s="42"/>
    </row>
    <row r="170" spans="1:10">
      <c r="A170" s="40"/>
      <c r="B170" s="41"/>
      <c r="C170" s="42"/>
      <c r="D170" s="43"/>
      <c r="E170" s="43"/>
      <c r="F170" s="44"/>
      <c r="G170" s="44"/>
      <c r="H170" s="45"/>
      <c r="I170" s="43"/>
      <c r="J170" s="42"/>
    </row>
    <row r="171" spans="1:10">
      <c r="A171" s="40"/>
      <c r="B171" s="41"/>
      <c r="C171" s="42"/>
      <c r="D171" s="43"/>
      <c r="E171" s="43"/>
      <c r="F171" s="44"/>
      <c r="G171" s="44"/>
      <c r="H171" s="45"/>
      <c r="I171" s="43"/>
      <c r="J171" s="42"/>
    </row>
    <row r="172" spans="1:10">
      <c r="A172" s="40"/>
      <c r="B172" s="41"/>
      <c r="C172" s="42"/>
      <c r="D172" s="43"/>
      <c r="E172" s="43"/>
      <c r="F172" s="44"/>
      <c r="G172" s="44"/>
      <c r="H172" s="45"/>
      <c r="I172" s="43"/>
      <c r="J172" s="42"/>
    </row>
    <row r="173" spans="1:10">
      <c r="A173" s="40"/>
      <c r="B173" s="41"/>
      <c r="C173" s="42"/>
      <c r="D173" s="43"/>
      <c r="E173" s="43"/>
      <c r="F173" s="44"/>
      <c r="G173" s="44"/>
      <c r="H173" s="45"/>
      <c r="I173" s="43"/>
      <c r="J173" s="42"/>
    </row>
    <row r="174" spans="1:10">
      <c r="A174" s="40"/>
      <c r="B174" s="41"/>
      <c r="C174" s="42"/>
      <c r="D174" s="43"/>
      <c r="E174" s="43"/>
      <c r="F174" s="44"/>
      <c r="G174" s="44"/>
      <c r="H174" s="45"/>
      <c r="I174" s="43"/>
      <c r="J174" s="42"/>
    </row>
    <row r="175" spans="1:10">
      <c r="A175" s="40"/>
      <c r="B175" s="41"/>
      <c r="C175" s="42"/>
      <c r="D175" s="43"/>
      <c r="E175" s="43"/>
      <c r="F175" s="44"/>
      <c r="G175" s="44"/>
      <c r="H175" s="45"/>
      <c r="I175" s="43"/>
      <c r="J175" s="42"/>
    </row>
    <row r="176" spans="1:10">
      <c r="A176" s="40"/>
      <c r="B176" s="41"/>
      <c r="C176" s="42"/>
      <c r="D176" s="43"/>
      <c r="E176" s="43"/>
      <c r="F176" s="44"/>
      <c r="G176" s="44"/>
      <c r="H176" s="45"/>
      <c r="I176" s="43"/>
      <c r="J176" s="42"/>
    </row>
    <row r="177" spans="1:10">
      <c r="A177" s="40"/>
      <c r="B177" s="41"/>
      <c r="C177" s="42"/>
      <c r="D177" s="43"/>
      <c r="E177" s="43"/>
      <c r="F177" s="44"/>
      <c r="G177" s="44"/>
      <c r="H177" s="45"/>
      <c r="I177" s="43"/>
      <c r="J177" s="42"/>
    </row>
    <row r="178" spans="1:10">
      <c r="A178" s="40"/>
      <c r="B178" s="41"/>
      <c r="C178" s="42"/>
      <c r="D178" s="43"/>
      <c r="E178" s="43"/>
      <c r="F178" s="44"/>
      <c r="G178" s="44"/>
      <c r="H178" s="45"/>
      <c r="I178" s="43"/>
      <c r="J178" s="42"/>
    </row>
    <row r="179" spans="1:10">
      <c r="A179" s="40"/>
      <c r="B179" s="41"/>
      <c r="C179" s="42"/>
      <c r="D179" s="43"/>
      <c r="E179" s="43"/>
      <c r="F179" s="44"/>
      <c r="G179" s="44"/>
      <c r="H179" s="45"/>
      <c r="I179" s="43"/>
      <c r="J179" s="42"/>
    </row>
    <row r="180" spans="1:10">
      <c r="A180" s="40"/>
      <c r="B180" s="41"/>
      <c r="C180" s="42"/>
      <c r="D180" s="43"/>
      <c r="E180" s="43"/>
      <c r="F180" s="44"/>
      <c r="G180" s="44"/>
      <c r="H180" s="45"/>
      <c r="I180" s="43"/>
      <c r="J180" s="42"/>
    </row>
    <row r="181" spans="1:10">
      <c r="A181" s="40"/>
      <c r="B181" s="41"/>
      <c r="C181" s="42"/>
      <c r="D181" s="43"/>
      <c r="E181" s="43"/>
      <c r="F181" s="44"/>
      <c r="G181" s="44"/>
      <c r="H181" s="45"/>
      <c r="I181" s="43"/>
      <c r="J181" s="42"/>
    </row>
    <row r="182" spans="1:10">
      <c r="A182" s="40"/>
      <c r="B182" s="41"/>
      <c r="C182" s="42"/>
      <c r="D182" s="43"/>
      <c r="E182" s="43"/>
      <c r="F182" s="44"/>
      <c r="G182" s="44"/>
      <c r="H182" s="45"/>
      <c r="I182" s="43"/>
      <c r="J182" s="42"/>
    </row>
    <row r="183" spans="1:10">
      <c r="A183" s="40"/>
      <c r="B183" s="41"/>
      <c r="C183" s="42"/>
      <c r="D183" s="43"/>
      <c r="E183" s="43"/>
      <c r="F183" s="44"/>
      <c r="G183" s="44"/>
      <c r="H183" s="45"/>
      <c r="I183" s="43"/>
      <c r="J183" s="42"/>
    </row>
    <row r="184" spans="1:10">
      <c r="A184" s="40"/>
      <c r="B184" s="41"/>
      <c r="C184" s="42"/>
      <c r="D184" s="43"/>
      <c r="E184" s="43"/>
      <c r="F184" s="44"/>
      <c r="G184" s="44"/>
      <c r="H184" s="45"/>
      <c r="I184" s="43"/>
      <c r="J184" s="42"/>
    </row>
    <row r="185" spans="1:10">
      <c r="A185" s="40"/>
      <c r="B185" s="41"/>
      <c r="C185" s="42"/>
      <c r="D185" s="43"/>
      <c r="E185" s="43"/>
      <c r="F185" s="44"/>
      <c r="G185" s="44"/>
      <c r="H185" s="45"/>
      <c r="I185" s="43"/>
      <c r="J185" s="42"/>
    </row>
    <row r="186" spans="1:10">
      <c r="A186" s="40"/>
      <c r="B186" s="41"/>
      <c r="C186" s="42"/>
      <c r="D186" s="43"/>
      <c r="E186" s="43"/>
      <c r="F186" s="44"/>
      <c r="G186" s="44"/>
      <c r="H186" s="45"/>
      <c r="I186" s="43"/>
      <c r="J186" s="42"/>
    </row>
    <row r="187" spans="1:10">
      <c r="A187" s="40"/>
      <c r="B187" s="41"/>
      <c r="C187" s="42"/>
      <c r="D187" s="43"/>
      <c r="E187" s="43"/>
      <c r="F187" s="44"/>
      <c r="G187" s="44"/>
      <c r="H187" s="45"/>
      <c r="I187" s="43"/>
      <c r="J187" s="42"/>
    </row>
    <row r="188" spans="1:10">
      <c r="A188" s="40"/>
      <c r="B188" s="41"/>
      <c r="C188" s="42"/>
      <c r="D188" s="43"/>
      <c r="E188" s="43"/>
      <c r="F188" s="44"/>
      <c r="G188" s="44"/>
      <c r="H188" s="45"/>
      <c r="I188" s="43"/>
      <c r="J188" s="42"/>
    </row>
    <row r="189" spans="1:10">
      <c r="A189" s="40"/>
      <c r="B189" s="41"/>
      <c r="C189" s="42"/>
      <c r="D189" s="43"/>
      <c r="E189" s="43"/>
      <c r="F189" s="44"/>
      <c r="G189" s="44"/>
      <c r="H189" s="45"/>
      <c r="I189" s="43"/>
      <c r="J189" s="42"/>
    </row>
    <row r="190" spans="1:10">
      <c r="A190" s="40"/>
      <c r="B190" s="41"/>
      <c r="C190" s="42"/>
      <c r="D190" s="43"/>
      <c r="E190" s="43"/>
      <c r="F190" s="44"/>
      <c r="G190" s="44"/>
      <c r="H190" s="45"/>
      <c r="I190" s="43"/>
      <c r="J190" s="42"/>
    </row>
    <row r="191" spans="1:10">
      <c r="A191" s="40"/>
      <c r="B191" s="41"/>
      <c r="C191" s="42"/>
      <c r="D191" s="43"/>
      <c r="E191" s="43"/>
      <c r="F191" s="44"/>
      <c r="G191" s="44"/>
      <c r="H191" s="45"/>
      <c r="I191" s="43"/>
      <c r="J191" s="42"/>
    </row>
    <row r="192" spans="1:10">
      <c r="A192" s="40"/>
      <c r="B192" s="41"/>
      <c r="C192" s="42"/>
      <c r="D192" s="43"/>
      <c r="E192" s="43"/>
      <c r="F192" s="44"/>
      <c r="G192" s="44"/>
      <c r="H192" s="45"/>
      <c r="I192" s="43"/>
      <c r="J192" s="42"/>
    </row>
    <row r="193" spans="1:10">
      <c r="A193" s="40"/>
      <c r="B193" s="41"/>
      <c r="C193" s="42"/>
      <c r="D193" s="43"/>
      <c r="E193" s="43"/>
      <c r="F193" s="44"/>
      <c r="G193" s="44"/>
      <c r="H193" s="45"/>
      <c r="I193" s="43"/>
      <c r="J193" s="42"/>
    </row>
    <row r="194" spans="1:10">
      <c r="A194" s="40"/>
      <c r="B194" s="41"/>
      <c r="C194" s="42"/>
      <c r="D194" s="43"/>
      <c r="E194" s="43"/>
      <c r="F194" s="44"/>
      <c r="G194" s="44"/>
      <c r="H194" s="45"/>
      <c r="I194" s="43"/>
      <c r="J194" s="42"/>
    </row>
    <row r="195" spans="1:10">
      <c r="A195" s="40"/>
      <c r="B195" s="41"/>
      <c r="C195" s="42"/>
      <c r="D195" s="43"/>
      <c r="E195" s="43"/>
      <c r="F195" s="44"/>
      <c r="G195" s="44"/>
      <c r="H195" s="45"/>
      <c r="I195" s="43"/>
      <c r="J195" s="42"/>
    </row>
    <row r="196" spans="1:10">
      <c r="A196" s="40"/>
      <c r="B196" s="41"/>
      <c r="C196" s="42"/>
      <c r="D196" s="43"/>
      <c r="E196" s="43"/>
      <c r="F196" s="44"/>
      <c r="G196" s="44"/>
      <c r="H196" s="45"/>
      <c r="I196" s="43"/>
      <c r="J196" s="42"/>
    </row>
    <row r="197" spans="1:10">
      <c r="A197" s="40"/>
      <c r="B197" s="41"/>
      <c r="C197" s="42"/>
      <c r="D197" s="43"/>
      <c r="E197" s="43"/>
      <c r="F197" s="44"/>
      <c r="G197" s="44"/>
      <c r="H197" s="45"/>
      <c r="I197" s="43"/>
      <c r="J197" s="42"/>
    </row>
    <row r="198" spans="1:10">
      <c r="A198" s="40"/>
      <c r="B198" s="41"/>
      <c r="C198" s="42"/>
      <c r="D198" s="43"/>
      <c r="E198" s="43"/>
      <c r="F198" s="44"/>
      <c r="G198" s="44"/>
      <c r="H198" s="45"/>
      <c r="I198" s="43"/>
      <c r="J198" s="42"/>
    </row>
    <row r="199" spans="1:10">
      <c r="A199" s="40"/>
      <c r="B199" s="41"/>
      <c r="C199" s="42"/>
      <c r="D199" s="43"/>
      <c r="E199" s="43"/>
      <c r="F199" s="44"/>
      <c r="G199" s="44"/>
      <c r="H199" s="45"/>
      <c r="I199" s="43"/>
      <c r="J199" s="42"/>
    </row>
    <row r="200" spans="1:10">
      <c r="A200" s="40"/>
      <c r="B200" s="41"/>
      <c r="C200" s="42"/>
      <c r="D200" s="43"/>
      <c r="E200" s="43"/>
      <c r="F200" s="44"/>
      <c r="G200" s="44"/>
      <c r="H200" s="45"/>
      <c r="I200" s="43"/>
      <c r="J200" s="42"/>
    </row>
    <row r="201" spans="1:10">
      <c r="A201" s="40"/>
      <c r="B201" s="41"/>
      <c r="C201" s="42"/>
      <c r="D201" s="43"/>
      <c r="E201" s="43"/>
      <c r="F201" s="44"/>
      <c r="G201" s="44"/>
      <c r="H201" s="45"/>
      <c r="I201" s="43"/>
      <c r="J201" s="42"/>
    </row>
    <row r="202" spans="1:10">
      <c r="A202" s="40"/>
      <c r="B202" s="41"/>
      <c r="C202" s="42"/>
      <c r="D202" s="43"/>
      <c r="E202" s="43"/>
      <c r="F202" s="44"/>
      <c r="G202" s="44"/>
      <c r="H202" s="45"/>
      <c r="I202" s="43"/>
      <c r="J202" s="42"/>
    </row>
    <row r="203" spans="1:10">
      <c r="A203" s="40"/>
      <c r="B203" s="41"/>
      <c r="C203" s="42"/>
      <c r="D203" s="43"/>
      <c r="E203" s="43"/>
      <c r="F203" s="44"/>
      <c r="G203" s="44"/>
      <c r="H203" s="45"/>
      <c r="I203" s="43"/>
      <c r="J203" s="42"/>
    </row>
    <row r="204" spans="1:10">
      <c r="A204" s="40"/>
      <c r="B204" s="41"/>
      <c r="C204" s="42"/>
      <c r="D204" s="43"/>
      <c r="E204" s="43"/>
      <c r="F204" s="44"/>
      <c r="G204" s="44"/>
      <c r="H204" s="45"/>
      <c r="I204" s="43"/>
      <c r="J204" s="42"/>
    </row>
    <row r="205" spans="1:10">
      <c r="A205" s="40"/>
      <c r="B205" s="41"/>
      <c r="C205" s="42"/>
      <c r="D205" s="43"/>
      <c r="E205" s="43"/>
      <c r="F205" s="44"/>
      <c r="G205" s="44"/>
      <c r="H205" s="45"/>
      <c r="I205" s="43"/>
      <c r="J205" s="42"/>
    </row>
    <row r="206" spans="1:10">
      <c r="A206" s="40"/>
      <c r="B206" s="41"/>
      <c r="C206" s="42"/>
      <c r="D206" s="43"/>
      <c r="E206" s="43"/>
      <c r="F206" s="44"/>
      <c r="G206" s="44"/>
      <c r="H206" s="45"/>
      <c r="I206" s="43"/>
      <c r="J206" s="42"/>
    </row>
    <row r="207" spans="1:10">
      <c r="A207" s="40"/>
      <c r="B207" s="41"/>
      <c r="C207" s="42"/>
      <c r="D207" s="43"/>
      <c r="E207" s="43"/>
      <c r="F207" s="44"/>
      <c r="G207" s="44"/>
      <c r="H207" s="45"/>
      <c r="I207" s="43"/>
      <c r="J207" s="42"/>
    </row>
    <row r="208" spans="1:10">
      <c r="A208" s="40"/>
      <c r="B208" s="41"/>
      <c r="C208" s="42"/>
      <c r="D208" s="43"/>
      <c r="E208" s="43"/>
      <c r="F208" s="44"/>
      <c r="G208" s="44"/>
      <c r="H208" s="45"/>
      <c r="I208" s="43"/>
      <c r="J208" s="42"/>
    </row>
    <row r="209" spans="1:10">
      <c r="A209" s="40"/>
      <c r="B209" s="41"/>
      <c r="C209" s="42"/>
      <c r="D209" s="43"/>
      <c r="E209" s="43"/>
      <c r="F209" s="44"/>
      <c r="G209" s="44"/>
      <c r="H209" s="45"/>
      <c r="I209" s="43"/>
      <c r="J209" s="42"/>
    </row>
  </sheetData>
  <mergeCells count="30">
    <mergeCell ref="E150:H150"/>
    <mergeCell ref="E151:H151"/>
    <mergeCell ref="E152:H152"/>
    <mergeCell ref="F139:I139"/>
    <mergeCell ref="A140:C140"/>
    <mergeCell ref="A145:C145"/>
    <mergeCell ref="D138:H138"/>
    <mergeCell ref="D103:F103"/>
    <mergeCell ref="E149:H149"/>
    <mergeCell ref="A1:I1"/>
    <mergeCell ref="A2:I2"/>
    <mergeCell ref="A3:C3"/>
    <mergeCell ref="A4:I4"/>
    <mergeCell ref="A139:C139"/>
    <mergeCell ref="J2:K5"/>
    <mergeCell ref="A137:I137"/>
    <mergeCell ref="D109:F109"/>
    <mergeCell ref="D117:F117"/>
    <mergeCell ref="D125:F125"/>
    <mergeCell ref="D133:F133"/>
    <mergeCell ref="D136:F136"/>
    <mergeCell ref="D16:F16"/>
    <mergeCell ref="D21:F21"/>
    <mergeCell ref="D30:F30"/>
    <mergeCell ref="D76:F76"/>
    <mergeCell ref="D35:F35"/>
    <mergeCell ref="D60:F60"/>
    <mergeCell ref="D69:F69"/>
    <mergeCell ref="D92:F92"/>
    <mergeCell ref="A5:I5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2" sqref="A12"/>
    </sheetView>
  </sheetViews>
  <sheetFormatPr defaultRowHeight="15"/>
  <cols>
    <col min="1" max="1" width="9.140625" style="15"/>
    <col min="2" max="2" width="31.42578125" bestFit="1" customWidth="1"/>
    <col min="3" max="3" width="13.7109375" bestFit="1" customWidth="1"/>
    <col min="4" max="4" width="12.7109375" bestFit="1" customWidth="1"/>
  </cols>
  <sheetData>
    <row r="1" spans="1:4" ht="15.75" thickBot="1">
      <c r="A1" s="19" t="s">
        <v>5</v>
      </c>
      <c r="B1" s="20" t="s">
        <v>196</v>
      </c>
      <c r="C1" s="20" t="s">
        <v>114</v>
      </c>
      <c r="D1" s="21" t="s">
        <v>197</v>
      </c>
    </row>
    <row r="2" spans="1:4">
      <c r="A2" s="28">
        <v>1</v>
      </c>
      <c r="B2" s="18" t="str">
        <f>'Orçamento geral'!C7</f>
        <v>SERVIÇOS PRELIMINARES</v>
      </c>
      <c r="C2" s="22">
        <f>'Orçamento geral'!I16</f>
        <v>5478.8325881600003</v>
      </c>
      <c r="D2" s="26">
        <f>(C2)/C13</f>
        <v>5.1984423942564729E-2</v>
      </c>
    </row>
    <row r="3" spans="1:4">
      <c r="A3" s="29">
        <v>2</v>
      </c>
      <c r="B3" s="16" t="str">
        <f>'Orçamento geral'!C17</f>
        <v>INFRAESTRUTURA</v>
      </c>
      <c r="C3" s="23">
        <f>'Orçamento geral'!I21</f>
        <v>2754.8186719999999</v>
      </c>
      <c r="D3" s="26">
        <f>(C3)/C13</f>
        <v>2.613835327613756E-2</v>
      </c>
    </row>
    <row r="4" spans="1:4">
      <c r="A4" s="29">
        <v>3</v>
      </c>
      <c r="B4" s="16" t="str">
        <f>'Orçamento geral'!C22</f>
        <v xml:space="preserve">SUPRAESTRUTURA </v>
      </c>
      <c r="C4" s="23">
        <f>'Orçamento geral'!I30+'Orçamento geral'!I35+'Orçamento geral'!I60+'Orçamento geral'!I69</f>
        <v>43054.372735455996</v>
      </c>
      <c r="D4" s="26">
        <f>(C4)/C13</f>
        <v>0.4085097927061872</v>
      </c>
    </row>
    <row r="5" spans="1:4">
      <c r="A5" s="29">
        <v>4</v>
      </c>
      <c r="B5" s="16" t="str">
        <f>'Orçamento geral'!C70</f>
        <v>COBERTURA</v>
      </c>
      <c r="C5" s="23">
        <f>'Orçamento geral'!I76</f>
        <v>3656.2082863999995</v>
      </c>
      <c r="D5" s="26">
        <f>(C5)/C13</f>
        <v>3.4690945292483746E-2</v>
      </c>
    </row>
    <row r="6" spans="1:4">
      <c r="A6" s="29">
        <v>5</v>
      </c>
      <c r="B6" s="16" t="str">
        <f>'Orçamento geral'!C77</f>
        <v>INSTALAÇÕES ELÉTRICAS</v>
      </c>
      <c r="C6" s="23">
        <f>'Orçamento geral'!I92</f>
        <v>8100.7205199999989</v>
      </c>
      <c r="D6" s="26">
        <f>(C6)/C13</f>
        <v>7.6861499776787023E-2</v>
      </c>
    </row>
    <row r="7" spans="1:4">
      <c r="A7" s="29">
        <v>6</v>
      </c>
      <c r="B7" s="16" t="str">
        <f>'Orçamento geral'!C93</f>
        <v>INSTALAÇÕES HIDROSSANITÁRIAS</v>
      </c>
      <c r="C7" s="23">
        <f>'Orçamento geral'!I103</f>
        <v>744.05068800000004</v>
      </c>
      <c r="D7" s="26">
        <f>(C7)/C13</f>
        <v>7.0597240885469092E-3</v>
      </c>
    </row>
    <row r="8" spans="1:4">
      <c r="A8" s="29">
        <v>7</v>
      </c>
      <c r="B8" s="16" t="str">
        <f>'Orçamento geral'!C104</f>
        <v>ESQUADRIAS</v>
      </c>
      <c r="C8" s="23">
        <f>'Orçamento geral'!I109</f>
        <v>10132.29117504</v>
      </c>
      <c r="D8" s="26">
        <f>(C8)/C13</f>
        <v>9.6137509492634401E-2</v>
      </c>
    </row>
    <row r="9" spans="1:4">
      <c r="A9" s="29">
        <v>8</v>
      </c>
      <c r="B9" s="16" t="str">
        <f>'Orçamento geral'!C110</f>
        <v xml:space="preserve">LOUÇAS E METAIS </v>
      </c>
      <c r="C9" s="23">
        <f>'Orçamento geral'!I117</f>
        <v>4370.8486720000001</v>
      </c>
      <c r="D9" s="26">
        <f>(C9)/C13</f>
        <v>4.1471617666337897E-2</v>
      </c>
    </row>
    <row r="10" spans="1:4">
      <c r="A10" s="29">
        <v>9</v>
      </c>
      <c r="B10" s="16" t="str">
        <f>'Orçamento geral'!C118</f>
        <v>ACESSÓRIOS</v>
      </c>
      <c r="C10" s="23">
        <f>'Orçamento geral'!I125</f>
        <v>15380.739059199997</v>
      </c>
      <c r="D10" s="26">
        <f>(C10)/C13</f>
        <v>0.14593599036614094</v>
      </c>
    </row>
    <row r="11" spans="1:4">
      <c r="A11" s="29">
        <v>10</v>
      </c>
      <c r="B11" s="16" t="str">
        <f>'Orçamento geral'!C126</f>
        <v>PINTURAS</v>
      </c>
      <c r="C11" s="23">
        <f>'Orçamento geral'!I133</f>
        <v>11192.342566720001</v>
      </c>
      <c r="D11" s="26">
        <f>(C11)/C13</f>
        <v>0.10619552095023684</v>
      </c>
    </row>
    <row r="12" spans="1:4" ht="15.75" thickBot="1">
      <c r="A12" s="29">
        <v>11</v>
      </c>
      <c r="B12" s="16" t="str">
        <f>'Orçamento geral'!C134</f>
        <v>LIMPEZA</v>
      </c>
      <c r="C12" s="24">
        <f>'Orçamento geral'!I136</f>
        <v>528.50978751999992</v>
      </c>
      <c r="D12" s="26">
        <f>(C12)/C13</f>
        <v>5.0146224419427617E-3</v>
      </c>
    </row>
    <row r="13" spans="1:4" ht="15.75" thickBot="1">
      <c r="A13" s="30"/>
      <c r="B13" s="17" t="s">
        <v>198</v>
      </c>
      <c r="C13" s="25">
        <f>SUM(C2:C12)</f>
        <v>105393.73475049599</v>
      </c>
      <c r="D13" s="27">
        <f>SUM(D2:D12)</f>
        <v>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showGridLines="0" view="pageBreakPreview" topLeftCell="A10" zoomScale="90" zoomScaleNormal="100" zoomScaleSheetLayoutView="90" workbookViewId="0">
      <selection activeCell="AA21" sqref="AA21"/>
    </sheetView>
  </sheetViews>
  <sheetFormatPr defaultRowHeight="12.75"/>
  <cols>
    <col min="1" max="1" width="5" style="142" customWidth="1"/>
    <col min="2" max="3" width="8.7109375" style="142" customWidth="1"/>
    <col min="4" max="4" width="0.7109375" style="142" customWidth="1"/>
    <col min="5" max="5" width="2.85546875" style="142" customWidth="1"/>
    <col min="6" max="6" width="1" style="142" customWidth="1"/>
    <col min="7" max="7" width="1.85546875" style="142" customWidth="1"/>
    <col min="8" max="8" width="1.7109375" style="142" customWidth="1"/>
    <col min="9" max="10" width="2.42578125" style="142" customWidth="1"/>
    <col min="11" max="11" width="0.5703125" style="142" customWidth="1"/>
    <col min="12" max="12" width="4.42578125" style="142" customWidth="1"/>
    <col min="13" max="13" width="2.28515625" style="142" customWidth="1"/>
    <col min="14" max="14" width="28.7109375" style="142" customWidth="1"/>
    <col min="15" max="15" width="8.28515625" style="143" bestFit="1" customWidth="1"/>
    <col min="16" max="16" width="7.28515625" style="142" customWidth="1"/>
    <col min="17" max="17" width="3" style="142" customWidth="1"/>
    <col min="18" max="18" width="1.5703125" style="142" customWidth="1"/>
    <col min="19" max="19" width="11.140625" style="142" customWidth="1"/>
    <col min="20" max="20" width="2.85546875" style="142" customWidth="1"/>
    <col min="21" max="21" width="14.7109375" style="142" customWidth="1"/>
    <col min="22" max="22" width="1.140625" style="142" customWidth="1"/>
    <col min="23" max="26" width="9.140625" style="142"/>
    <col min="27" max="27" width="10.5703125" style="142" bestFit="1" customWidth="1"/>
    <col min="28" max="16384" width="9.140625" style="142"/>
  </cols>
  <sheetData>
    <row r="1" spans="1:21">
      <c r="A1" s="239" t="s">
        <v>263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1"/>
    </row>
    <row r="2" spans="1:21">
      <c r="A2" s="242" t="s">
        <v>261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4"/>
    </row>
    <row r="3" spans="1:21">
      <c r="A3" s="242" t="s">
        <v>262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4"/>
    </row>
    <row r="4" spans="1:21" ht="27" customHeight="1">
      <c r="A4" s="245" t="s">
        <v>260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7"/>
    </row>
    <row r="5" spans="1:21" ht="16.5" customHeight="1">
      <c r="A5" s="233" t="s">
        <v>264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5"/>
    </row>
    <row r="6" spans="1:21" ht="16.5" customHeight="1">
      <c r="A6" s="233" t="s">
        <v>265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5"/>
    </row>
    <row r="7" spans="1:21" ht="16.5" customHeight="1">
      <c r="A7" s="233" t="s">
        <v>266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 t="s">
        <v>268</v>
      </c>
      <c r="T7" s="234"/>
      <c r="U7" s="235"/>
    </row>
    <row r="8" spans="1:21" ht="16.5" customHeight="1">
      <c r="A8" s="233" t="s">
        <v>251</v>
      </c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 t="s">
        <v>267</v>
      </c>
      <c r="N8" s="234"/>
      <c r="O8" s="234"/>
      <c r="P8" s="234"/>
      <c r="Q8" s="234"/>
      <c r="R8" s="234"/>
      <c r="S8" s="234"/>
      <c r="T8" s="234"/>
      <c r="U8" s="235"/>
    </row>
    <row r="9" spans="1:21" ht="16.5" customHeight="1">
      <c r="A9" s="236" t="s">
        <v>274</v>
      </c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8"/>
    </row>
    <row r="10" spans="1:21" ht="16.5" customHeight="1">
      <c r="A10" s="236" t="s">
        <v>275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8"/>
    </row>
    <row r="11" spans="1:21" ht="16.5" customHeight="1">
      <c r="A11" s="236" t="s">
        <v>259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8"/>
    </row>
    <row r="12" spans="1:21" ht="41.25" customHeight="1">
      <c r="A12" s="214" t="s">
        <v>269</v>
      </c>
      <c r="B12" s="215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6"/>
    </row>
    <row r="13" spans="1:21" ht="26.25" customHeight="1" thickBot="1">
      <c r="A13" s="217" t="s">
        <v>258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9"/>
    </row>
    <row r="14" spans="1:21" s="143" customFormat="1" ht="21" customHeight="1">
      <c r="A14" s="151" t="s">
        <v>257</v>
      </c>
      <c r="B14" s="252" t="s">
        <v>256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4"/>
      <c r="O14" s="248" t="s">
        <v>3</v>
      </c>
      <c r="P14" s="251"/>
      <c r="Q14" s="248" t="s">
        <v>271</v>
      </c>
      <c r="R14" s="250"/>
      <c r="S14" s="251"/>
      <c r="T14" s="248" t="s">
        <v>250</v>
      </c>
      <c r="U14" s="249"/>
    </row>
    <row r="15" spans="1:21" ht="61.5" customHeight="1">
      <c r="A15" s="150">
        <v>1</v>
      </c>
      <c r="B15" s="257" t="s">
        <v>252</v>
      </c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9"/>
      <c r="O15" s="255" t="s">
        <v>270</v>
      </c>
      <c r="P15" s="256"/>
      <c r="Q15" s="260">
        <v>105373.73</v>
      </c>
      <c r="R15" s="261"/>
      <c r="S15" s="262"/>
      <c r="T15" s="260">
        <f>'Orçamento geral'!I138</f>
        <v>105393.73475049599</v>
      </c>
      <c r="U15" s="263"/>
    </row>
    <row r="16" spans="1:21" ht="28.5" customHeight="1" thickBot="1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3" t="s">
        <v>255</v>
      </c>
      <c r="P16" s="224"/>
      <c r="Q16" s="225">
        <f>SUM(T15:U15)</f>
        <v>105393.73475049599</v>
      </c>
      <c r="R16" s="226"/>
      <c r="S16" s="226"/>
      <c r="T16" s="226"/>
      <c r="U16" s="227"/>
    </row>
    <row r="17" spans="1:22" ht="28.5" customHeight="1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232" t="s">
        <v>277</v>
      </c>
      <c r="P17" s="232"/>
      <c r="Q17" s="232"/>
      <c r="R17" s="232"/>
      <c r="S17" s="232"/>
      <c r="T17" s="232"/>
      <c r="U17" s="232"/>
    </row>
    <row r="18" spans="1:22" ht="12" customHeight="1">
      <c r="A18" s="149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8"/>
      <c r="P18" s="148"/>
      <c r="Q18" s="147"/>
      <c r="R18" s="146"/>
      <c r="S18" s="146"/>
      <c r="T18" s="146"/>
      <c r="U18" s="146"/>
      <c r="V18" s="144"/>
    </row>
    <row r="19" spans="1:22" ht="26.25" customHeight="1">
      <c r="A19" s="231" t="s">
        <v>276</v>
      </c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144"/>
    </row>
    <row r="20" spans="1:22" ht="12.75" customHeight="1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</row>
    <row r="21" spans="1:22" ht="25.5" customHeight="1">
      <c r="A21" s="229" t="s">
        <v>272</v>
      </c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</row>
    <row r="22" spans="1:22" ht="15" customHeight="1">
      <c r="A22" s="144" t="s">
        <v>254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5"/>
      <c r="P22" s="144"/>
      <c r="Q22" s="144"/>
      <c r="R22" s="144"/>
      <c r="S22" s="144"/>
      <c r="T22" s="144"/>
      <c r="U22" s="144"/>
      <c r="V22" s="144"/>
    </row>
    <row r="23" spans="1:22" ht="15" customHeight="1">
      <c r="A23" s="144" t="s">
        <v>309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  <c r="P23" s="144"/>
      <c r="Q23" s="144"/>
      <c r="R23" s="144"/>
      <c r="S23" s="144"/>
      <c r="T23" s="144"/>
      <c r="U23" s="144"/>
      <c r="V23" s="144"/>
    </row>
    <row r="24" spans="1:22" ht="15" customHeight="1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  <c r="P24" s="144"/>
      <c r="Q24" s="144"/>
      <c r="R24" s="144"/>
      <c r="S24" s="144"/>
      <c r="T24" s="144"/>
      <c r="U24" s="144"/>
      <c r="V24" s="144"/>
    </row>
    <row r="25" spans="1:22" ht="15" customHeight="1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  <c r="P25" s="144"/>
      <c r="Q25" s="144"/>
      <c r="R25" s="144"/>
      <c r="S25" s="144"/>
      <c r="T25" s="144"/>
      <c r="U25" s="144"/>
      <c r="V25" s="144"/>
    </row>
    <row r="26" spans="1:22" ht="15" customHeight="1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  <c r="P26" s="144"/>
      <c r="Q26" s="144"/>
      <c r="R26" s="144"/>
      <c r="S26" s="144"/>
      <c r="T26" s="144"/>
      <c r="U26" s="144"/>
      <c r="V26" s="144"/>
    </row>
    <row r="28" spans="1:22" ht="63" customHeight="1">
      <c r="A28" s="220" t="s">
        <v>273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</row>
  </sheetData>
  <mergeCells count="31">
    <mergeCell ref="Q15:S15"/>
    <mergeCell ref="T15:U15"/>
    <mergeCell ref="A1:U1"/>
    <mergeCell ref="A2:U2"/>
    <mergeCell ref="A5:U5"/>
    <mergeCell ref="A6:U6"/>
    <mergeCell ref="A7:R7"/>
    <mergeCell ref="S7:U7"/>
    <mergeCell ref="A3:U3"/>
    <mergeCell ref="A4:U4"/>
    <mergeCell ref="A8:L8"/>
    <mergeCell ref="M8:U8"/>
    <mergeCell ref="A9:U9"/>
    <mergeCell ref="A10:U10"/>
    <mergeCell ref="A11:U11"/>
    <mergeCell ref="A12:U12"/>
    <mergeCell ref="A13:U13"/>
    <mergeCell ref="A28:U28"/>
    <mergeCell ref="A16:N16"/>
    <mergeCell ref="O16:P16"/>
    <mergeCell ref="Q16:U16"/>
    <mergeCell ref="A20:V20"/>
    <mergeCell ref="A21:V21"/>
    <mergeCell ref="A19:U19"/>
    <mergeCell ref="O17:U17"/>
    <mergeCell ref="T14:U14"/>
    <mergeCell ref="Q14:S14"/>
    <mergeCell ref="B14:N14"/>
    <mergeCell ref="O14:P14"/>
    <mergeCell ref="O15:P15"/>
    <mergeCell ref="B15:N15"/>
  </mergeCells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8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46"/>
  <sheetViews>
    <sheetView view="pageBreakPreview" zoomScale="80" zoomScaleNormal="80" zoomScaleSheetLayoutView="80" workbookViewId="0">
      <selection activeCell="J45" sqref="J45"/>
    </sheetView>
  </sheetViews>
  <sheetFormatPr defaultRowHeight="12.75"/>
  <cols>
    <col min="1" max="1" width="8.28515625" style="155" customWidth="1"/>
    <col min="2" max="2" width="40.42578125" style="157" customWidth="1"/>
    <col min="3" max="3" width="18.7109375" style="156" customWidth="1"/>
    <col min="4" max="4" width="19.140625" style="155" customWidth="1"/>
    <col min="5" max="5" width="17.7109375" style="155" customWidth="1"/>
    <col min="6" max="6" width="18.7109375" style="155" customWidth="1"/>
    <col min="7" max="7" width="18.140625" style="154" customWidth="1"/>
    <col min="8" max="8" width="11.7109375" style="153" customWidth="1"/>
    <col min="9" max="9" width="10.140625" style="153" bestFit="1" customWidth="1"/>
    <col min="10" max="250" width="9.140625" style="153"/>
    <col min="251" max="251" width="2.7109375" style="153" customWidth="1"/>
    <col min="252" max="252" width="26.85546875" style="153" customWidth="1"/>
    <col min="253" max="263" width="14.42578125" style="153" customWidth="1"/>
    <col min="264" max="264" width="11.7109375" style="153" customWidth="1"/>
    <col min="265" max="265" width="10.140625" style="153" bestFit="1" customWidth="1"/>
    <col min="266" max="506" width="9.140625" style="153"/>
    <col min="507" max="507" width="2.7109375" style="153" customWidth="1"/>
    <col min="508" max="508" width="26.85546875" style="153" customWidth="1"/>
    <col min="509" max="519" width="14.42578125" style="153" customWidth="1"/>
    <col min="520" max="520" width="11.7109375" style="153" customWidth="1"/>
    <col min="521" max="521" width="10.140625" style="153" bestFit="1" customWidth="1"/>
    <col min="522" max="762" width="9.140625" style="153"/>
    <col min="763" max="763" width="2.7109375" style="153" customWidth="1"/>
    <col min="764" max="764" width="26.85546875" style="153" customWidth="1"/>
    <col min="765" max="775" width="14.42578125" style="153" customWidth="1"/>
    <col min="776" max="776" width="11.7109375" style="153" customWidth="1"/>
    <col min="777" max="777" width="10.140625" style="153" bestFit="1" customWidth="1"/>
    <col min="778" max="1018" width="9.140625" style="153"/>
    <col min="1019" max="1019" width="2.7109375" style="153" customWidth="1"/>
    <col min="1020" max="1020" width="26.85546875" style="153" customWidth="1"/>
    <col min="1021" max="1031" width="14.42578125" style="153" customWidth="1"/>
    <col min="1032" max="1032" width="11.7109375" style="153" customWidth="1"/>
    <col min="1033" max="1033" width="10.140625" style="153" bestFit="1" customWidth="1"/>
    <col min="1034" max="1274" width="9.140625" style="153"/>
    <col min="1275" max="1275" width="2.7109375" style="153" customWidth="1"/>
    <col min="1276" max="1276" width="26.85546875" style="153" customWidth="1"/>
    <col min="1277" max="1287" width="14.42578125" style="153" customWidth="1"/>
    <col min="1288" max="1288" width="11.7109375" style="153" customWidth="1"/>
    <col min="1289" max="1289" width="10.140625" style="153" bestFit="1" customWidth="1"/>
    <col min="1290" max="1530" width="9.140625" style="153"/>
    <col min="1531" max="1531" width="2.7109375" style="153" customWidth="1"/>
    <col min="1532" max="1532" width="26.85546875" style="153" customWidth="1"/>
    <col min="1533" max="1543" width="14.42578125" style="153" customWidth="1"/>
    <col min="1544" max="1544" width="11.7109375" style="153" customWidth="1"/>
    <col min="1545" max="1545" width="10.140625" style="153" bestFit="1" customWidth="1"/>
    <col min="1546" max="1786" width="9.140625" style="153"/>
    <col min="1787" max="1787" width="2.7109375" style="153" customWidth="1"/>
    <col min="1788" max="1788" width="26.85546875" style="153" customWidth="1"/>
    <col min="1789" max="1799" width="14.42578125" style="153" customWidth="1"/>
    <col min="1800" max="1800" width="11.7109375" style="153" customWidth="1"/>
    <col min="1801" max="1801" width="10.140625" style="153" bestFit="1" customWidth="1"/>
    <col min="1802" max="2042" width="9.140625" style="153"/>
    <col min="2043" max="2043" width="2.7109375" style="153" customWidth="1"/>
    <col min="2044" max="2044" width="26.85546875" style="153" customWidth="1"/>
    <col min="2045" max="2055" width="14.42578125" style="153" customWidth="1"/>
    <col min="2056" max="2056" width="11.7109375" style="153" customWidth="1"/>
    <col min="2057" max="2057" width="10.140625" style="153" bestFit="1" customWidth="1"/>
    <col min="2058" max="2298" width="9.140625" style="153"/>
    <col min="2299" max="2299" width="2.7109375" style="153" customWidth="1"/>
    <col min="2300" max="2300" width="26.85546875" style="153" customWidth="1"/>
    <col min="2301" max="2311" width="14.42578125" style="153" customWidth="1"/>
    <col min="2312" max="2312" width="11.7109375" style="153" customWidth="1"/>
    <col min="2313" max="2313" width="10.140625" style="153" bestFit="1" customWidth="1"/>
    <col min="2314" max="2554" width="9.140625" style="153"/>
    <col min="2555" max="2555" width="2.7109375" style="153" customWidth="1"/>
    <col min="2556" max="2556" width="26.85546875" style="153" customWidth="1"/>
    <col min="2557" max="2567" width="14.42578125" style="153" customWidth="1"/>
    <col min="2568" max="2568" width="11.7109375" style="153" customWidth="1"/>
    <col min="2569" max="2569" width="10.140625" style="153" bestFit="1" customWidth="1"/>
    <col min="2570" max="2810" width="9.140625" style="153"/>
    <col min="2811" max="2811" width="2.7109375" style="153" customWidth="1"/>
    <col min="2812" max="2812" width="26.85546875" style="153" customWidth="1"/>
    <col min="2813" max="2823" width="14.42578125" style="153" customWidth="1"/>
    <col min="2824" max="2824" width="11.7109375" style="153" customWidth="1"/>
    <col min="2825" max="2825" width="10.140625" style="153" bestFit="1" customWidth="1"/>
    <col min="2826" max="3066" width="9.140625" style="153"/>
    <col min="3067" max="3067" width="2.7109375" style="153" customWidth="1"/>
    <col min="3068" max="3068" width="26.85546875" style="153" customWidth="1"/>
    <col min="3069" max="3079" width="14.42578125" style="153" customWidth="1"/>
    <col min="3080" max="3080" width="11.7109375" style="153" customWidth="1"/>
    <col min="3081" max="3081" width="10.140625" style="153" bestFit="1" customWidth="1"/>
    <col min="3082" max="3322" width="9.140625" style="153"/>
    <col min="3323" max="3323" width="2.7109375" style="153" customWidth="1"/>
    <col min="3324" max="3324" width="26.85546875" style="153" customWidth="1"/>
    <col min="3325" max="3335" width="14.42578125" style="153" customWidth="1"/>
    <col min="3336" max="3336" width="11.7109375" style="153" customWidth="1"/>
    <col min="3337" max="3337" width="10.140625" style="153" bestFit="1" customWidth="1"/>
    <col min="3338" max="3578" width="9.140625" style="153"/>
    <col min="3579" max="3579" width="2.7109375" style="153" customWidth="1"/>
    <col min="3580" max="3580" width="26.85546875" style="153" customWidth="1"/>
    <col min="3581" max="3591" width="14.42578125" style="153" customWidth="1"/>
    <col min="3592" max="3592" width="11.7109375" style="153" customWidth="1"/>
    <col min="3593" max="3593" width="10.140625" style="153" bestFit="1" customWidth="1"/>
    <col min="3594" max="3834" width="9.140625" style="153"/>
    <col min="3835" max="3835" width="2.7109375" style="153" customWidth="1"/>
    <col min="3836" max="3836" width="26.85546875" style="153" customWidth="1"/>
    <col min="3837" max="3847" width="14.42578125" style="153" customWidth="1"/>
    <col min="3848" max="3848" width="11.7109375" style="153" customWidth="1"/>
    <col min="3849" max="3849" width="10.140625" style="153" bestFit="1" customWidth="1"/>
    <col min="3850" max="4090" width="9.140625" style="153"/>
    <col min="4091" max="4091" width="2.7109375" style="153" customWidth="1"/>
    <col min="4092" max="4092" width="26.85546875" style="153" customWidth="1"/>
    <col min="4093" max="4103" width="14.42578125" style="153" customWidth="1"/>
    <col min="4104" max="4104" width="11.7109375" style="153" customWidth="1"/>
    <col min="4105" max="4105" width="10.140625" style="153" bestFit="1" customWidth="1"/>
    <col min="4106" max="4346" width="9.140625" style="153"/>
    <col min="4347" max="4347" width="2.7109375" style="153" customWidth="1"/>
    <col min="4348" max="4348" width="26.85546875" style="153" customWidth="1"/>
    <col min="4349" max="4359" width="14.42578125" style="153" customWidth="1"/>
    <col min="4360" max="4360" width="11.7109375" style="153" customWidth="1"/>
    <col min="4361" max="4361" width="10.140625" style="153" bestFit="1" customWidth="1"/>
    <col min="4362" max="4602" width="9.140625" style="153"/>
    <col min="4603" max="4603" width="2.7109375" style="153" customWidth="1"/>
    <col min="4604" max="4604" width="26.85546875" style="153" customWidth="1"/>
    <col min="4605" max="4615" width="14.42578125" style="153" customWidth="1"/>
    <col min="4616" max="4616" width="11.7109375" style="153" customWidth="1"/>
    <col min="4617" max="4617" width="10.140625" style="153" bestFit="1" customWidth="1"/>
    <col min="4618" max="4858" width="9.140625" style="153"/>
    <col min="4859" max="4859" width="2.7109375" style="153" customWidth="1"/>
    <col min="4860" max="4860" width="26.85546875" style="153" customWidth="1"/>
    <col min="4861" max="4871" width="14.42578125" style="153" customWidth="1"/>
    <col min="4872" max="4872" width="11.7109375" style="153" customWidth="1"/>
    <col min="4873" max="4873" width="10.140625" style="153" bestFit="1" customWidth="1"/>
    <col min="4874" max="5114" width="9.140625" style="153"/>
    <col min="5115" max="5115" width="2.7109375" style="153" customWidth="1"/>
    <col min="5116" max="5116" width="26.85546875" style="153" customWidth="1"/>
    <col min="5117" max="5127" width="14.42578125" style="153" customWidth="1"/>
    <col min="5128" max="5128" width="11.7109375" style="153" customWidth="1"/>
    <col min="5129" max="5129" width="10.140625" style="153" bestFit="1" customWidth="1"/>
    <col min="5130" max="5370" width="9.140625" style="153"/>
    <col min="5371" max="5371" width="2.7109375" style="153" customWidth="1"/>
    <col min="5372" max="5372" width="26.85546875" style="153" customWidth="1"/>
    <col min="5373" max="5383" width="14.42578125" style="153" customWidth="1"/>
    <col min="5384" max="5384" width="11.7109375" style="153" customWidth="1"/>
    <col min="5385" max="5385" width="10.140625" style="153" bestFit="1" customWidth="1"/>
    <col min="5386" max="5626" width="9.140625" style="153"/>
    <col min="5627" max="5627" width="2.7109375" style="153" customWidth="1"/>
    <col min="5628" max="5628" width="26.85546875" style="153" customWidth="1"/>
    <col min="5629" max="5639" width="14.42578125" style="153" customWidth="1"/>
    <col min="5640" max="5640" width="11.7109375" style="153" customWidth="1"/>
    <col min="5641" max="5641" width="10.140625" style="153" bestFit="1" customWidth="1"/>
    <col min="5642" max="5882" width="9.140625" style="153"/>
    <col min="5883" max="5883" width="2.7109375" style="153" customWidth="1"/>
    <col min="5884" max="5884" width="26.85546875" style="153" customWidth="1"/>
    <col min="5885" max="5895" width="14.42578125" style="153" customWidth="1"/>
    <col min="5896" max="5896" width="11.7109375" style="153" customWidth="1"/>
    <col min="5897" max="5897" width="10.140625" style="153" bestFit="1" customWidth="1"/>
    <col min="5898" max="6138" width="9.140625" style="153"/>
    <col min="6139" max="6139" width="2.7109375" style="153" customWidth="1"/>
    <col min="6140" max="6140" width="26.85546875" style="153" customWidth="1"/>
    <col min="6141" max="6151" width="14.42578125" style="153" customWidth="1"/>
    <col min="6152" max="6152" width="11.7109375" style="153" customWidth="1"/>
    <col min="6153" max="6153" width="10.140625" style="153" bestFit="1" customWidth="1"/>
    <col min="6154" max="6394" width="9.140625" style="153"/>
    <col min="6395" max="6395" width="2.7109375" style="153" customWidth="1"/>
    <col min="6396" max="6396" width="26.85546875" style="153" customWidth="1"/>
    <col min="6397" max="6407" width="14.42578125" style="153" customWidth="1"/>
    <col min="6408" max="6408" width="11.7109375" style="153" customWidth="1"/>
    <col min="6409" max="6409" width="10.140625" style="153" bestFit="1" customWidth="1"/>
    <col min="6410" max="6650" width="9.140625" style="153"/>
    <col min="6651" max="6651" width="2.7109375" style="153" customWidth="1"/>
    <col min="6652" max="6652" width="26.85546875" style="153" customWidth="1"/>
    <col min="6653" max="6663" width="14.42578125" style="153" customWidth="1"/>
    <col min="6664" max="6664" width="11.7109375" style="153" customWidth="1"/>
    <col min="6665" max="6665" width="10.140625" style="153" bestFit="1" customWidth="1"/>
    <col min="6666" max="6906" width="9.140625" style="153"/>
    <col min="6907" max="6907" width="2.7109375" style="153" customWidth="1"/>
    <col min="6908" max="6908" width="26.85546875" style="153" customWidth="1"/>
    <col min="6909" max="6919" width="14.42578125" style="153" customWidth="1"/>
    <col min="6920" max="6920" width="11.7109375" style="153" customWidth="1"/>
    <col min="6921" max="6921" width="10.140625" style="153" bestFit="1" customWidth="1"/>
    <col min="6922" max="7162" width="9.140625" style="153"/>
    <col min="7163" max="7163" width="2.7109375" style="153" customWidth="1"/>
    <col min="7164" max="7164" width="26.85546875" style="153" customWidth="1"/>
    <col min="7165" max="7175" width="14.42578125" style="153" customWidth="1"/>
    <col min="7176" max="7176" width="11.7109375" style="153" customWidth="1"/>
    <col min="7177" max="7177" width="10.140625" style="153" bestFit="1" customWidth="1"/>
    <col min="7178" max="7418" width="9.140625" style="153"/>
    <col min="7419" max="7419" width="2.7109375" style="153" customWidth="1"/>
    <col min="7420" max="7420" width="26.85546875" style="153" customWidth="1"/>
    <col min="7421" max="7431" width="14.42578125" style="153" customWidth="1"/>
    <col min="7432" max="7432" width="11.7109375" style="153" customWidth="1"/>
    <col min="7433" max="7433" width="10.140625" style="153" bestFit="1" customWidth="1"/>
    <col min="7434" max="7674" width="9.140625" style="153"/>
    <col min="7675" max="7675" width="2.7109375" style="153" customWidth="1"/>
    <col min="7676" max="7676" width="26.85546875" style="153" customWidth="1"/>
    <col min="7677" max="7687" width="14.42578125" style="153" customWidth="1"/>
    <col min="7688" max="7688" width="11.7109375" style="153" customWidth="1"/>
    <col min="7689" max="7689" width="10.140625" style="153" bestFit="1" customWidth="1"/>
    <col min="7690" max="7930" width="9.140625" style="153"/>
    <col min="7931" max="7931" width="2.7109375" style="153" customWidth="1"/>
    <col min="7932" max="7932" width="26.85546875" style="153" customWidth="1"/>
    <col min="7933" max="7943" width="14.42578125" style="153" customWidth="1"/>
    <col min="7944" max="7944" width="11.7109375" style="153" customWidth="1"/>
    <col min="7945" max="7945" width="10.140625" style="153" bestFit="1" customWidth="1"/>
    <col min="7946" max="8186" width="9.140625" style="153"/>
    <col min="8187" max="8187" width="2.7109375" style="153" customWidth="1"/>
    <col min="8188" max="8188" width="26.85546875" style="153" customWidth="1"/>
    <col min="8189" max="8199" width="14.42578125" style="153" customWidth="1"/>
    <col min="8200" max="8200" width="11.7109375" style="153" customWidth="1"/>
    <col min="8201" max="8201" width="10.140625" style="153" bestFit="1" customWidth="1"/>
    <col min="8202" max="8442" width="9.140625" style="153"/>
    <col min="8443" max="8443" width="2.7109375" style="153" customWidth="1"/>
    <col min="8444" max="8444" width="26.85546875" style="153" customWidth="1"/>
    <col min="8445" max="8455" width="14.42578125" style="153" customWidth="1"/>
    <col min="8456" max="8456" width="11.7109375" style="153" customWidth="1"/>
    <col min="8457" max="8457" width="10.140625" style="153" bestFit="1" customWidth="1"/>
    <col min="8458" max="8698" width="9.140625" style="153"/>
    <col min="8699" max="8699" width="2.7109375" style="153" customWidth="1"/>
    <col min="8700" max="8700" width="26.85546875" style="153" customWidth="1"/>
    <col min="8701" max="8711" width="14.42578125" style="153" customWidth="1"/>
    <col min="8712" max="8712" width="11.7109375" style="153" customWidth="1"/>
    <col min="8713" max="8713" width="10.140625" style="153" bestFit="1" customWidth="1"/>
    <col min="8714" max="8954" width="9.140625" style="153"/>
    <col min="8955" max="8955" width="2.7109375" style="153" customWidth="1"/>
    <col min="8956" max="8956" width="26.85546875" style="153" customWidth="1"/>
    <col min="8957" max="8967" width="14.42578125" style="153" customWidth="1"/>
    <col min="8968" max="8968" width="11.7109375" style="153" customWidth="1"/>
    <col min="8969" max="8969" width="10.140625" style="153" bestFit="1" customWidth="1"/>
    <col min="8970" max="9210" width="9.140625" style="153"/>
    <col min="9211" max="9211" width="2.7109375" style="153" customWidth="1"/>
    <col min="9212" max="9212" width="26.85546875" style="153" customWidth="1"/>
    <col min="9213" max="9223" width="14.42578125" style="153" customWidth="1"/>
    <col min="9224" max="9224" width="11.7109375" style="153" customWidth="1"/>
    <col min="9225" max="9225" width="10.140625" style="153" bestFit="1" customWidth="1"/>
    <col min="9226" max="9466" width="9.140625" style="153"/>
    <col min="9467" max="9467" width="2.7109375" style="153" customWidth="1"/>
    <col min="9468" max="9468" width="26.85546875" style="153" customWidth="1"/>
    <col min="9469" max="9479" width="14.42578125" style="153" customWidth="1"/>
    <col min="9480" max="9480" width="11.7109375" style="153" customWidth="1"/>
    <col min="9481" max="9481" width="10.140625" style="153" bestFit="1" customWidth="1"/>
    <col min="9482" max="9722" width="9.140625" style="153"/>
    <col min="9723" max="9723" width="2.7109375" style="153" customWidth="1"/>
    <col min="9724" max="9724" width="26.85546875" style="153" customWidth="1"/>
    <col min="9725" max="9735" width="14.42578125" style="153" customWidth="1"/>
    <col min="9736" max="9736" width="11.7109375" style="153" customWidth="1"/>
    <col min="9737" max="9737" width="10.140625" style="153" bestFit="1" customWidth="1"/>
    <col min="9738" max="9978" width="9.140625" style="153"/>
    <col min="9979" max="9979" width="2.7109375" style="153" customWidth="1"/>
    <col min="9980" max="9980" width="26.85546875" style="153" customWidth="1"/>
    <col min="9981" max="9991" width="14.42578125" style="153" customWidth="1"/>
    <col min="9992" max="9992" width="11.7109375" style="153" customWidth="1"/>
    <col min="9993" max="9993" width="10.140625" style="153" bestFit="1" customWidth="1"/>
    <col min="9994" max="10234" width="9.140625" style="153"/>
    <col min="10235" max="10235" width="2.7109375" style="153" customWidth="1"/>
    <col min="10236" max="10236" width="26.85546875" style="153" customWidth="1"/>
    <col min="10237" max="10247" width="14.42578125" style="153" customWidth="1"/>
    <col min="10248" max="10248" width="11.7109375" style="153" customWidth="1"/>
    <col min="10249" max="10249" width="10.140625" style="153" bestFit="1" customWidth="1"/>
    <col min="10250" max="10490" width="9.140625" style="153"/>
    <col min="10491" max="10491" width="2.7109375" style="153" customWidth="1"/>
    <col min="10492" max="10492" width="26.85546875" style="153" customWidth="1"/>
    <col min="10493" max="10503" width="14.42578125" style="153" customWidth="1"/>
    <col min="10504" max="10504" width="11.7109375" style="153" customWidth="1"/>
    <col min="10505" max="10505" width="10.140625" style="153" bestFit="1" customWidth="1"/>
    <col min="10506" max="10746" width="9.140625" style="153"/>
    <col min="10747" max="10747" width="2.7109375" style="153" customWidth="1"/>
    <col min="10748" max="10748" width="26.85546875" style="153" customWidth="1"/>
    <col min="10749" max="10759" width="14.42578125" style="153" customWidth="1"/>
    <col min="10760" max="10760" width="11.7109375" style="153" customWidth="1"/>
    <col min="10761" max="10761" width="10.140625" style="153" bestFit="1" customWidth="1"/>
    <col min="10762" max="11002" width="9.140625" style="153"/>
    <col min="11003" max="11003" width="2.7109375" style="153" customWidth="1"/>
    <col min="11004" max="11004" width="26.85546875" style="153" customWidth="1"/>
    <col min="11005" max="11015" width="14.42578125" style="153" customWidth="1"/>
    <col min="11016" max="11016" width="11.7109375" style="153" customWidth="1"/>
    <col min="11017" max="11017" width="10.140625" style="153" bestFit="1" customWidth="1"/>
    <col min="11018" max="11258" width="9.140625" style="153"/>
    <col min="11259" max="11259" width="2.7109375" style="153" customWidth="1"/>
    <col min="11260" max="11260" width="26.85546875" style="153" customWidth="1"/>
    <col min="11261" max="11271" width="14.42578125" style="153" customWidth="1"/>
    <col min="11272" max="11272" width="11.7109375" style="153" customWidth="1"/>
    <col min="11273" max="11273" width="10.140625" style="153" bestFit="1" customWidth="1"/>
    <col min="11274" max="11514" width="9.140625" style="153"/>
    <col min="11515" max="11515" width="2.7109375" style="153" customWidth="1"/>
    <col min="11516" max="11516" width="26.85546875" style="153" customWidth="1"/>
    <col min="11517" max="11527" width="14.42578125" style="153" customWidth="1"/>
    <col min="11528" max="11528" width="11.7109375" style="153" customWidth="1"/>
    <col min="11529" max="11529" width="10.140625" style="153" bestFit="1" customWidth="1"/>
    <col min="11530" max="11770" width="9.140625" style="153"/>
    <col min="11771" max="11771" width="2.7109375" style="153" customWidth="1"/>
    <col min="11772" max="11772" width="26.85546875" style="153" customWidth="1"/>
    <col min="11773" max="11783" width="14.42578125" style="153" customWidth="1"/>
    <col min="11784" max="11784" width="11.7109375" style="153" customWidth="1"/>
    <col min="11785" max="11785" width="10.140625" style="153" bestFit="1" customWidth="1"/>
    <col min="11786" max="12026" width="9.140625" style="153"/>
    <col min="12027" max="12027" width="2.7109375" style="153" customWidth="1"/>
    <col min="12028" max="12028" width="26.85546875" style="153" customWidth="1"/>
    <col min="12029" max="12039" width="14.42578125" style="153" customWidth="1"/>
    <col min="12040" max="12040" width="11.7109375" style="153" customWidth="1"/>
    <col min="12041" max="12041" width="10.140625" style="153" bestFit="1" customWidth="1"/>
    <col min="12042" max="12282" width="9.140625" style="153"/>
    <col min="12283" max="12283" width="2.7109375" style="153" customWidth="1"/>
    <col min="12284" max="12284" width="26.85546875" style="153" customWidth="1"/>
    <col min="12285" max="12295" width="14.42578125" style="153" customWidth="1"/>
    <col min="12296" max="12296" width="11.7109375" style="153" customWidth="1"/>
    <col min="12297" max="12297" width="10.140625" style="153" bestFit="1" customWidth="1"/>
    <col min="12298" max="12538" width="9.140625" style="153"/>
    <col min="12539" max="12539" width="2.7109375" style="153" customWidth="1"/>
    <col min="12540" max="12540" width="26.85546875" style="153" customWidth="1"/>
    <col min="12541" max="12551" width="14.42578125" style="153" customWidth="1"/>
    <col min="12552" max="12552" width="11.7109375" style="153" customWidth="1"/>
    <col min="12553" max="12553" width="10.140625" style="153" bestFit="1" customWidth="1"/>
    <col min="12554" max="12794" width="9.140625" style="153"/>
    <col min="12795" max="12795" width="2.7109375" style="153" customWidth="1"/>
    <col min="12796" max="12796" width="26.85546875" style="153" customWidth="1"/>
    <col min="12797" max="12807" width="14.42578125" style="153" customWidth="1"/>
    <col min="12808" max="12808" width="11.7109375" style="153" customWidth="1"/>
    <col min="12809" max="12809" width="10.140625" style="153" bestFit="1" customWidth="1"/>
    <col min="12810" max="13050" width="9.140625" style="153"/>
    <col min="13051" max="13051" width="2.7109375" style="153" customWidth="1"/>
    <col min="13052" max="13052" width="26.85546875" style="153" customWidth="1"/>
    <col min="13053" max="13063" width="14.42578125" style="153" customWidth="1"/>
    <col min="13064" max="13064" width="11.7109375" style="153" customWidth="1"/>
    <col min="13065" max="13065" width="10.140625" style="153" bestFit="1" customWidth="1"/>
    <col min="13066" max="13306" width="9.140625" style="153"/>
    <col min="13307" max="13307" width="2.7109375" style="153" customWidth="1"/>
    <col min="13308" max="13308" width="26.85546875" style="153" customWidth="1"/>
    <col min="13309" max="13319" width="14.42578125" style="153" customWidth="1"/>
    <col min="13320" max="13320" width="11.7109375" style="153" customWidth="1"/>
    <col min="13321" max="13321" width="10.140625" style="153" bestFit="1" customWidth="1"/>
    <col min="13322" max="13562" width="9.140625" style="153"/>
    <col min="13563" max="13563" width="2.7109375" style="153" customWidth="1"/>
    <col min="13564" max="13564" width="26.85546875" style="153" customWidth="1"/>
    <col min="13565" max="13575" width="14.42578125" style="153" customWidth="1"/>
    <col min="13576" max="13576" width="11.7109375" style="153" customWidth="1"/>
    <col min="13577" max="13577" width="10.140625" style="153" bestFit="1" customWidth="1"/>
    <col min="13578" max="13818" width="9.140625" style="153"/>
    <col min="13819" max="13819" width="2.7109375" style="153" customWidth="1"/>
    <col min="13820" max="13820" width="26.85546875" style="153" customWidth="1"/>
    <col min="13821" max="13831" width="14.42578125" style="153" customWidth="1"/>
    <col min="13832" max="13832" width="11.7109375" style="153" customWidth="1"/>
    <col min="13833" max="13833" width="10.140625" style="153" bestFit="1" customWidth="1"/>
    <col min="13834" max="14074" width="9.140625" style="153"/>
    <col min="14075" max="14075" width="2.7109375" style="153" customWidth="1"/>
    <col min="14076" max="14076" width="26.85546875" style="153" customWidth="1"/>
    <col min="14077" max="14087" width="14.42578125" style="153" customWidth="1"/>
    <col min="14088" max="14088" width="11.7109375" style="153" customWidth="1"/>
    <col min="14089" max="14089" width="10.140625" style="153" bestFit="1" customWidth="1"/>
    <col min="14090" max="14330" width="9.140625" style="153"/>
    <col min="14331" max="14331" width="2.7109375" style="153" customWidth="1"/>
    <col min="14332" max="14332" width="26.85546875" style="153" customWidth="1"/>
    <col min="14333" max="14343" width="14.42578125" style="153" customWidth="1"/>
    <col min="14344" max="14344" width="11.7109375" style="153" customWidth="1"/>
    <col min="14345" max="14345" width="10.140625" style="153" bestFit="1" customWidth="1"/>
    <col min="14346" max="14586" width="9.140625" style="153"/>
    <col min="14587" max="14587" width="2.7109375" style="153" customWidth="1"/>
    <col min="14588" max="14588" width="26.85546875" style="153" customWidth="1"/>
    <col min="14589" max="14599" width="14.42578125" style="153" customWidth="1"/>
    <col min="14600" max="14600" width="11.7109375" style="153" customWidth="1"/>
    <col min="14601" max="14601" width="10.140625" style="153" bestFit="1" customWidth="1"/>
    <col min="14602" max="14842" width="9.140625" style="153"/>
    <col min="14843" max="14843" width="2.7109375" style="153" customWidth="1"/>
    <col min="14844" max="14844" width="26.85546875" style="153" customWidth="1"/>
    <col min="14845" max="14855" width="14.42578125" style="153" customWidth="1"/>
    <col min="14856" max="14856" width="11.7109375" style="153" customWidth="1"/>
    <col min="14857" max="14857" width="10.140625" style="153" bestFit="1" customWidth="1"/>
    <col min="14858" max="15098" width="9.140625" style="153"/>
    <col min="15099" max="15099" width="2.7109375" style="153" customWidth="1"/>
    <col min="15100" max="15100" width="26.85546875" style="153" customWidth="1"/>
    <col min="15101" max="15111" width="14.42578125" style="153" customWidth="1"/>
    <col min="15112" max="15112" width="11.7109375" style="153" customWidth="1"/>
    <col min="15113" max="15113" width="10.140625" style="153" bestFit="1" customWidth="1"/>
    <col min="15114" max="15354" width="9.140625" style="153"/>
    <col min="15355" max="15355" width="2.7109375" style="153" customWidth="1"/>
    <col min="15356" max="15356" width="26.85546875" style="153" customWidth="1"/>
    <col min="15357" max="15367" width="14.42578125" style="153" customWidth="1"/>
    <col min="15368" max="15368" width="11.7109375" style="153" customWidth="1"/>
    <col min="15369" max="15369" width="10.140625" style="153" bestFit="1" customWidth="1"/>
    <col min="15370" max="15610" width="9.140625" style="153"/>
    <col min="15611" max="15611" width="2.7109375" style="153" customWidth="1"/>
    <col min="15612" max="15612" width="26.85546875" style="153" customWidth="1"/>
    <col min="15613" max="15623" width="14.42578125" style="153" customWidth="1"/>
    <col min="15624" max="15624" width="11.7109375" style="153" customWidth="1"/>
    <col min="15625" max="15625" width="10.140625" style="153" bestFit="1" customWidth="1"/>
    <col min="15626" max="15866" width="9.140625" style="153"/>
    <col min="15867" max="15867" width="2.7109375" style="153" customWidth="1"/>
    <col min="15868" max="15868" width="26.85546875" style="153" customWidth="1"/>
    <col min="15869" max="15879" width="14.42578125" style="153" customWidth="1"/>
    <col min="15880" max="15880" width="11.7109375" style="153" customWidth="1"/>
    <col min="15881" max="15881" width="10.140625" style="153" bestFit="1" customWidth="1"/>
    <col min="15882" max="16122" width="9.140625" style="153"/>
    <col min="16123" max="16123" width="2.7109375" style="153" customWidth="1"/>
    <col min="16124" max="16124" width="26.85546875" style="153" customWidth="1"/>
    <col min="16125" max="16135" width="14.42578125" style="153" customWidth="1"/>
    <col min="16136" max="16136" width="11.7109375" style="153" customWidth="1"/>
    <col min="16137" max="16137" width="10.140625" style="153" bestFit="1" customWidth="1"/>
    <col min="16138" max="16384" width="9.140625" style="153"/>
  </cols>
  <sheetData>
    <row r="1" spans="1:53" s="187" customFormat="1" ht="15.75" customHeight="1">
      <c r="A1" s="265" t="s">
        <v>284</v>
      </c>
      <c r="B1" s="266"/>
      <c r="C1" s="266"/>
      <c r="D1" s="266"/>
      <c r="E1" s="266"/>
      <c r="F1" s="266"/>
      <c r="G1" s="266"/>
    </row>
    <row r="2" spans="1:53" s="187" customFormat="1" ht="15.75" customHeight="1">
      <c r="A2" s="267" t="s">
        <v>286</v>
      </c>
      <c r="B2" s="267"/>
      <c r="C2" s="267"/>
      <c r="D2" s="267"/>
      <c r="E2" s="267"/>
      <c r="F2" s="267"/>
      <c r="G2" s="267"/>
    </row>
    <row r="3" spans="1:53" s="187" customFormat="1" ht="15.75" customHeight="1">
      <c r="A3" s="267" t="s">
        <v>285</v>
      </c>
      <c r="B3" s="267"/>
      <c r="C3" s="267"/>
      <c r="D3" s="267"/>
      <c r="E3" s="267"/>
      <c r="F3" s="267"/>
      <c r="G3" s="267"/>
    </row>
    <row r="4" spans="1:53" s="187" customFormat="1" ht="15.75" customHeight="1">
      <c r="A4" s="267" t="s">
        <v>308</v>
      </c>
      <c r="B4" s="267"/>
      <c r="C4" s="267"/>
      <c r="D4" s="267"/>
      <c r="E4" s="267"/>
      <c r="F4" s="267"/>
      <c r="G4" s="267"/>
    </row>
    <row r="5" spans="1:53" s="187" customFormat="1" ht="15">
      <c r="A5" s="268" t="s">
        <v>287</v>
      </c>
      <c r="B5" s="268"/>
      <c r="C5" s="268"/>
      <c r="D5" s="268"/>
      <c r="E5" s="268"/>
      <c r="F5" s="268"/>
      <c r="G5" s="26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</row>
    <row r="6" spans="1:53" s="187" customFormat="1" ht="15">
      <c r="A6" s="264" t="s">
        <v>288</v>
      </c>
      <c r="B6" s="264"/>
      <c r="C6" s="264"/>
      <c r="D6" s="264"/>
      <c r="E6" s="264"/>
      <c r="F6" s="264"/>
      <c r="G6" s="264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</row>
    <row r="7" spans="1:53" s="182" customFormat="1" ht="18" customHeight="1">
      <c r="A7" s="186" t="s">
        <v>257</v>
      </c>
      <c r="B7" s="185" t="s">
        <v>283</v>
      </c>
      <c r="C7" s="185" t="s">
        <v>302</v>
      </c>
      <c r="D7" s="185" t="s">
        <v>303</v>
      </c>
      <c r="E7" s="185" t="s">
        <v>304</v>
      </c>
      <c r="F7" s="185" t="s">
        <v>305</v>
      </c>
      <c r="G7" s="184" t="s">
        <v>282</v>
      </c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</row>
    <row r="8" spans="1:53" s="180" customFormat="1" ht="17.25" customHeight="1">
      <c r="A8" s="269">
        <v>1</v>
      </c>
      <c r="B8" s="270" t="str">
        <f>'Orçamento geral'!C7</f>
        <v>SERVIÇOS PRELIMINARES</v>
      </c>
      <c r="C8" s="179">
        <v>1</v>
      </c>
      <c r="D8" s="179"/>
      <c r="E8" s="179"/>
      <c r="F8" s="179"/>
      <c r="G8" s="179">
        <f t="shared" ref="G8:G30" si="0">SUM(C8:F8)</f>
        <v>1</v>
      </c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</row>
    <row r="9" spans="1:53" s="180" customFormat="1" ht="18" customHeight="1">
      <c r="A9" s="269"/>
      <c r="B9" s="270"/>
      <c r="C9" s="173">
        <f>'Porcentagem de cada serviço'!C2*CRONOGRAMA!C8</f>
        <v>5478.8325881600003</v>
      </c>
      <c r="D9" s="173"/>
      <c r="E9" s="173"/>
      <c r="F9" s="173"/>
      <c r="G9" s="172">
        <f t="shared" si="0"/>
        <v>5478.8325881600003</v>
      </c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</row>
    <row r="10" spans="1:53" s="180" customFormat="1" ht="14.25" customHeight="1">
      <c r="A10" s="271">
        <v>2</v>
      </c>
      <c r="B10" s="272" t="str">
        <f>'Orçamento geral'!C17</f>
        <v>INFRAESTRUTURA</v>
      </c>
      <c r="C10" s="177">
        <v>1</v>
      </c>
      <c r="D10" s="177"/>
      <c r="E10" s="177"/>
      <c r="F10" s="177"/>
      <c r="G10" s="177">
        <f t="shared" si="0"/>
        <v>1</v>
      </c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</row>
    <row r="11" spans="1:53" s="180" customFormat="1" ht="14.25" customHeight="1">
      <c r="A11" s="271"/>
      <c r="B11" s="272"/>
      <c r="C11" s="176">
        <f>'Porcentagem de cada serviço'!C3*CRONOGRAMA!C10</f>
        <v>2754.8186719999999</v>
      </c>
      <c r="D11" s="176"/>
      <c r="E11" s="176"/>
      <c r="F11" s="176"/>
      <c r="G11" s="176">
        <f t="shared" si="0"/>
        <v>2754.8186719999999</v>
      </c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</row>
    <row r="12" spans="1:53" s="160" customFormat="1" ht="18" customHeight="1">
      <c r="A12" s="269">
        <v>3</v>
      </c>
      <c r="B12" s="270" t="str">
        <f>'Orçamento geral'!C22</f>
        <v xml:space="preserve">SUPRAESTRUTURA </v>
      </c>
      <c r="C12" s="179">
        <v>0.4</v>
      </c>
      <c r="D12" s="179">
        <v>0.6</v>
      </c>
      <c r="E12" s="179"/>
      <c r="F12" s="179"/>
      <c r="G12" s="174">
        <f t="shared" si="0"/>
        <v>1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</row>
    <row r="13" spans="1:53" s="160" customFormat="1" ht="16.5" customHeight="1">
      <c r="A13" s="269"/>
      <c r="B13" s="270"/>
      <c r="C13" s="173">
        <f>'Porcentagem de cada serviço'!C4*CRONOGRAMA!C12</f>
        <v>17221.7490941824</v>
      </c>
      <c r="D13" s="173">
        <f>'Porcentagem de cada serviço'!C4*CRONOGRAMA!D12</f>
        <v>25832.623641273596</v>
      </c>
      <c r="E13" s="173"/>
      <c r="F13" s="173"/>
      <c r="G13" s="172">
        <f t="shared" si="0"/>
        <v>43054.372735455996</v>
      </c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</row>
    <row r="14" spans="1:53" s="160" customFormat="1" ht="16.5" customHeight="1">
      <c r="A14" s="271">
        <v>4</v>
      </c>
      <c r="B14" s="272" t="str">
        <f>'Orçamento geral'!C70</f>
        <v>COBERTURA</v>
      </c>
      <c r="C14" s="177"/>
      <c r="D14" s="177">
        <v>1</v>
      </c>
      <c r="E14" s="177"/>
      <c r="F14" s="177"/>
      <c r="G14" s="177">
        <f t="shared" si="0"/>
        <v>1</v>
      </c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</row>
    <row r="15" spans="1:53" s="160" customFormat="1" ht="15.75" customHeight="1">
      <c r="A15" s="271"/>
      <c r="B15" s="272"/>
      <c r="C15" s="176"/>
      <c r="D15" s="176">
        <f>'Porcentagem de cada serviço'!C5*CRONOGRAMA!D14</f>
        <v>3656.2082863999995</v>
      </c>
      <c r="E15" s="176"/>
      <c r="F15" s="176"/>
      <c r="G15" s="176">
        <f t="shared" si="0"/>
        <v>3656.2082863999995</v>
      </c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</row>
    <row r="16" spans="1:53" s="160" customFormat="1" ht="15" customHeight="1">
      <c r="A16" s="269">
        <v>5</v>
      </c>
      <c r="B16" s="270" t="str">
        <f>'Orçamento geral'!C77</f>
        <v>INSTALAÇÕES ELÉTRICAS</v>
      </c>
      <c r="C16" s="179"/>
      <c r="D16" s="179"/>
      <c r="E16" s="179">
        <v>1</v>
      </c>
      <c r="F16" s="179"/>
      <c r="G16" s="174">
        <f t="shared" si="0"/>
        <v>1</v>
      </c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</row>
    <row r="17" spans="1:53" s="160" customFormat="1" ht="15.75" customHeight="1">
      <c r="A17" s="269"/>
      <c r="B17" s="270"/>
      <c r="C17" s="173"/>
      <c r="D17" s="173"/>
      <c r="E17" s="173">
        <f>'Porcentagem de cada serviço'!C6*CRONOGRAMA!E16</f>
        <v>8100.7205199999989</v>
      </c>
      <c r="F17" s="173"/>
      <c r="G17" s="172">
        <f t="shared" si="0"/>
        <v>8100.7205199999989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</row>
    <row r="18" spans="1:53" s="165" customFormat="1" ht="15.75" customHeight="1">
      <c r="A18" s="271">
        <v>6</v>
      </c>
      <c r="B18" s="272" t="str">
        <f>'Orçamento geral'!C93</f>
        <v>INSTALAÇÕES HIDROSSANITÁRIAS</v>
      </c>
      <c r="C18" s="177"/>
      <c r="D18" s="177"/>
      <c r="E18" s="177">
        <v>1</v>
      </c>
      <c r="F18" s="177"/>
      <c r="G18" s="177">
        <f t="shared" si="0"/>
        <v>1</v>
      </c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</row>
    <row r="19" spans="1:53" s="165" customFormat="1" ht="15.75" customHeight="1">
      <c r="A19" s="271"/>
      <c r="B19" s="272"/>
      <c r="C19" s="176"/>
      <c r="D19" s="176"/>
      <c r="E19" s="176">
        <f>'Porcentagem de cada serviço'!C7*CRONOGRAMA!E18</f>
        <v>744.05068800000004</v>
      </c>
      <c r="F19" s="176"/>
      <c r="G19" s="176">
        <f t="shared" si="0"/>
        <v>744.05068800000004</v>
      </c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</row>
    <row r="20" spans="1:53" s="160" customFormat="1" ht="14.25" customHeight="1">
      <c r="A20" s="269">
        <v>7</v>
      </c>
      <c r="B20" s="270" t="str">
        <f>'Orçamento geral'!C104</f>
        <v>ESQUADRIAS</v>
      </c>
      <c r="C20" s="179"/>
      <c r="D20" s="179"/>
      <c r="E20" s="179">
        <v>1</v>
      </c>
      <c r="F20" s="179"/>
      <c r="G20" s="174">
        <f t="shared" si="0"/>
        <v>1</v>
      </c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</row>
    <row r="21" spans="1:53" s="160" customFormat="1" ht="15.75" customHeight="1">
      <c r="A21" s="269"/>
      <c r="B21" s="270"/>
      <c r="C21" s="173"/>
      <c r="D21" s="173"/>
      <c r="E21" s="173">
        <f>'Porcentagem de cada serviço'!C8*CRONOGRAMA!E20</f>
        <v>10132.29117504</v>
      </c>
      <c r="F21" s="173"/>
      <c r="G21" s="172">
        <f t="shared" si="0"/>
        <v>10132.29117504</v>
      </c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</row>
    <row r="22" spans="1:53" s="165" customFormat="1" ht="15.75" customHeight="1">
      <c r="A22" s="271">
        <v>8</v>
      </c>
      <c r="B22" s="272" t="str">
        <f>'Orçamento geral'!C110</f>
        <v xml:space="preserve">LOUÇAS E METAIS </v>
      </c>
      <c r="C22" s="176"/>
      <c r="D22" s="176"/>
      <c r="E22" s="177">
        <v>1</v>
      </c>
      <c r="F22" s="176"/>
      <c r="G22" s="177">
        <f t="shared" si="0"/>
        <v>1</v>
      </c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</row>
    <row r="23" spans="1:53" s="165" customFormat="1" ht="15.75" customHeight="1">
      <c r="A23" s="271"/>
      <c r="B23" s="272"/>
      <c r="C23" s="176"/>
      <c r="D23" s="176"/>
      <c r="E23" s="176">
        <f>'Porcentagem de cada serviço'!C9*CRONOGRAMA!E22</f>
        <v>4370.8486720000001</v>
      </c>
      <c r="F23" s="176"/>
      <c r="G23" s="176">
        <f t="shared" si="0"/>
        <v>4370.8486720000001</v>
      </c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</row>
    <row r="24" spans="1:53" s="160" customFormat="1" ht="15.75" customHeight="1">
      <c r="A24" s="269">
        <v>9</v>
      </c>
      <c r="B24" s="270" t="str">
        <f>'Orçamento geral'!C118</f>
        <v>ACESSÓRIOS</v>
      </c>
      <c r="C24" s="173"/>
      <c r="D24" s="173"/>
      <c r="E24" s="173"/>
      <c r="F24" s="175">
        <v>1</v>
      </c>
      <c r="G24" s="174">
        <f t="shared" si="0"/>
        <v>1</v>
      </c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</row>
    <row r="25" spans="1:53" s="160" customFormat="1" ht="15.75" customHeight="1">
      <c r="A25" s="269"/>
      <c r="B25" s="270"/>
      <c r="C25" s="173"/>
      <c r="D25" s="173"/>
      <c r="E25" s="173"/>
      <c r="F25" s="173">
        <f>'Porcentagem de cada serviço'!C10*CRONOGRAMA!F24</f>
        <v>15380.739059199997</v>
      </c>
      <c r="G25" s="172">
        <f t="shared" si="0"/>
        <v>15380.739059199997</v>
      </c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</row>
    <row r="26" spans="1:53" s="165" customFormat="1" ht="15.75" customHeight="1">
      <c r="A26" s="271">
        <v>10</v>
      </c>
      <c r="B26" s="272" t="str">
        <f>'Orçamento geral'!C126</f>
        <v>PINTURAS</v>
      </c>
      <c r="C26" s="176"/>
      <c r="D26" s="176"/>
      <c r="E26" s="176"/>
      <c r="F26" s="178">
        <v>1</v>
      </c>
      <c r="G26" s="177">
        <f t="shared" si="0"/>
        <v>1</v>
      </c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</row>
    <row r="27" spans="1:53" s="165" customFormat="1" ht="15.75" customHeight="1">
      <c r="A27" s="271"/>
      <c r="B27" s="272"/>
      <c r="C27" s="176"/>
      <c r="D27" s="176"/>
      <c r="E27" s="176"/>
      <c r="F27" s="176">
        <f>'Porcentagem de cada serviço'!C11*CRONOGRAMA!F26</f>
        <v>11192.342566720001</v>
      </c>
      <c r="G27" s="176">
        <f t="shared" si="0"/>
        <v>11192.342566720001</v>
      </c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</row>
    <row r="28" spans="1:53" s="160" customFormat="1" ht="15.75" customHeight="1">
      <c r="A28" s="269">
        <v>11</v>
      </c>
      <c r="B28" s="270" t="str">
        <f>'Orçamento geral'!C134</f>
        <v>LIMPEZA</v>
      </c>
      <c r="C28" s="173"/>
      <c r="D28" s="173"/>
      <c r="E28" s="173"/>
      <c r="F28" s="189">
        <v>1</v>
      </c>
      <c r="G28" s="174">
        <f t="shared" si="0"/>
        <v>1</v>
      </c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</row>
    <row r="29" spans="1:53" s="160" customFormat="1" ht="15.75" customHeight="1">
      <c r="A29" s="269"/>
      <c r="B29" s="270"/>
      <c r="C29" s="173"/>
      <c r="D29" s="173"/>
      <c r="E29" s="173"/>
      <c r="F29" s="173">
        <f>'Porcentagem de cada serviço'!C12*CRONOGRAMA!F28</f>
        <v>528.50978751999992</v>
      </c>
      <c r="G29" s="172">
        <f t="shared" si="0"/>
        <v>528.50978751999992</v>
      </c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</row>
    <row r="30" spans="1:53" s="165" customFormat="1" ht="15.75" customHeight="1">
      <c r="A30" s="277" t="s">
        <v>281</v>
      </c>
      <c r="B30" s="277"/>
      <c r="C30" s="192">
        <f>C31/$G$31</f>
        <v>0.24152669430117718</v>
      </c>
      <c r="D30" s="192">
        <f>D31/$G$31</f>
        <v>0.27979682091619607</v>
      </c>
      <c r="E30" s="192">
        <f>E31/$G$31</f>
        <v>0.22153035102430624</v>
      </c>
      <c r="F30" s="192">
        <f>F31/$G$31</f>
        <v>0.25714613375832057</v>
      </c>
      <c r="G30" s="171">
        <f t="shared" si="0"/>
        <v>1</v>
      </c>
      <c r="H30" s="170"/>
      <c r="I30" s="169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</row>
    <row r="31" spans="1:53" s="165" customFormat="1" ht="15.75" customHeight="1">
      <c r="A31" s="277"/>
      <c r="B31" s="277"/>
      <c r="C31" s="168">
        <f>C9+C11+C13</f>
        <v>25455.400354342401</v>
      </c>
      <c r="D31" s="168">
        <f>D13+D15</f>
        <v>29488.831927673597</v>
      </c>
      <c r="E31" s="168">
        <f>E17+E19+E21+E23</f>
        <v>23347.91105504</v>
      </c>
      <c r="F31" s="168">
        <f>F25+F27+F29</f>
        <v>27101.591413440001</v>
      </c>
      <c r="G31" s="168">
        <f>G9+G11+G13+G15+G17+G19+G21+G23+G25+G27+G29</f>
        <v>105393.73475049599</v>
      </c>
      <c r="H31" s="167"/>
      <c r="I31" s="166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</row>
    <row r="32" spans="1:53" s="160" customFormat="1" ht="18" customHeight="1">
      <c r="A32" s="274" t="s">
        <v>280</v>
      </c>
      <c r="B32" s="274"/>
      <c r="C32" s="190">
        <f>C30</f>
        <v>0.24152669430117718</v>
      </c>
      <c r="D32" s="190">
        <f>C32+D30</f>
        <v>0.52132351521737319</v>
      </c>
      <c r="E32" s="190">
        <f>D32+E30</f>
        <v>0.74285386624167948</v>
      </c>
      <c r="F32" s="191">
        <f>F30+E32</f>
        <v>1</v>
      </c>
      <c r="G32" s="163"/>
      <c r="H32" s="162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</row>
    <row r="33" spans="1:53" s="160" customFormat="1" ht="18" customHeight="1">
      <c r="A33" s="274"/>
      <c r="B33" s="274"/>
      <c r="C33" s="164">
        <f>C31</f>
        <v>25455.400354342401</v>
      </c>
      <c r="D33" s="164">
        <f>C33+D31</f>
        <v>54944.232282015997</v>
      </c>
      <c r="E33" s="164">
        <f>D33+E31</f>
        <v>78292.143337055997</v>
      </c>
      <c r="F33" s="164">
        <f>E33+F31</f>
        <v>105393.73475049599</v>
      </c>
      <c r="G33" s="163"/>
      <c r="H33" s="162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</row>
    <row r="34" spans="1:53" ht="12.75" customHeight="1">
      <c r="A34" s="275" t="s">
        <v>277</v>
      </c>
      <c r="B34" s="275"/>
      <c r="C34" s="275"/>
      <c r="D34" s="275"/>
      <c r="E34" s="275"/>
      <c r="F34" s="275"/>
      <c r="G34" s="275"/>
    </row>
    <row r="35" spans="1:53">
      <c r="A35" s="158"/>
      <c r="B35" s="158"/>
      <c r="C35" s="158"/>
      <c r="D35" s="158"/>
      <c r="E35" s="158"/>
      <c r="F35" s="158"/>
      <c r="G35" s="158"/>
    </row>
    <row r="36" spans="1:53">
      <c r="A36" s="276" t="s">
        <v>279</v>
      </c>
      <c r="B36" s="276"/>
      <c r="C36" s="276"/>
      <c r="D36" s="276"/>
      <c r="E36" s="276"/>
      <c r="F36" s="276"/>
      <c r="G36" s="276"/>
    </row>
    <row r="37" spans="1:53">
      <c r="A37" s="276" t="s">
        <v>289</v>
      </c>
      <c r="B37" s="276"/>
      <c r="C37" s="276"/>
      <c r="D37" s="276"/>
      <c r="E37" s="276"/>
      <c r="F37" s="276"/>
      <c r="G37" s="276"/>
    </row>
    <row r="38" spans="1:53">
      <c r="A38" s="276" t="s">
        <v>278</v>
      </c>
      <c r="B38" s="276"/>
      <c r="C38" s="276"/>
      <c r="D38" s="276"/>
      <c r="E38" s="276"/>
      <c r="F38" s="276"/>
      <c r="G38" s="276"/>
    </row>
    <row r="39" spans="1:53">
      <c r="A39" s="276" t="s">
        <v>290</v>
      </c>
      <c r="B39" s="276"/>
      <c r="C39" s="276"/>
      <c r="D39" s="276"/>
      <c r="E39" s="276"/>
      <c r="F39" s="276"/>
      <c r="G39" s="276"/>
    </row>
    <row r="40" spans="1:53">
      <c r="A40" s="159"/>
      <c r="B40" s="159"/>
      <c r="C40" s="159"/>
      <c r="D40" s="159"/>
      <c r="E40" s="159"/>
      <c r="F40" s="159"/>
      <c r="G40" s="159"/>
    </row>
    <row r="41" spans="1:53">
      <c r="A41" s="158"/>
      <c r="B41" s="158"/>
      <c r="C41" s="158"/>
      <c r="D41" s="158"/>
      <c r="E41" s="158"/>
      <c r="F41" s="158"/>
      <c r="G41" s="158"/>
    </row>
    <row r="42" spans="1:53">
      <c r="A42" s="158"/>
      <c r="B42" s="158"/>
      <c r="C42" s="158"/>
      <c r="D42" s="158"/>
      <c r="E42" s="158"/>
      <c r="F42" s="158"/>
      <c r="G42" s="158"/>
    </row>
    <row r="43" spans="1:53">
      <c r="A43" s="158"/>
      <c r="B43" s="158"/>
      <c r="C43" s="158"/>
      <c r="D43" s="158"/>
      <c r="E43" s="158"/>
      <c r="F43" s="158"/>
      <c r="G43" s="158"/>
    </row>
    <row r="44" spans="1:53">
      <c r="A44" s="273"/>
      <c r="B44" s="273"/>
      <c r="C44" s="273"/>
      <c r="D44" s="273"/>
      <c r="E44" s="273"/>
      <c r="F44" s="273"/>
      <c r="G44" s="273"/>
    </row>
    <row r="45" spans="1:53">
      <c r="A45" s="273"/>
      <c r="B45" s="273"/>
      <c r="C45" s="273"/>
      <c r="D45" s="273"/>
      <c r="E45" s="273"/>
      <c r="F45" s="273"/>
      <c r="G45" s="273"/>
    </row>
    <row r="46" spans="1:53">
      <c r="A46" s="273"/>
      <c r="B46" s="273"/>
      <c r="C46" s="273"/>
      <c r="D46" s="273"/>
      <c r="E46" s="273"/>
      <c r="F46" s="273"/>
      <c r="G46" s="273"/>
    </row>
  </sheetData>
  <mergeCells count="38">
    <mergeCell ref="A30:B31"/>
    <mergeCell ref="A37:G37"/>
    <mergeCell ref="A38:G38"/>
    <mergeCell ref="A39:G39"/>
    <mergeCell ref="A44:G44"/>
    <mergeCell ref="A45:G45"/>
    <mergeCell ref="A46:G46"/>
    <mergeCell ref="A32:B33"/>
    <mergeCell ref="A34:G34"/>
    <mergeCell ref="A36:G36"/>
    <mergeCell ref="A26:A27"/>
    <mergeCell ref="B26:B27"/>
    <mergeCell ref="A28:A29"/>
    <mergeCell ref="B28:B29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G6"/>
    <mergeCell ref="A1:G1"/>
    <mergeCell ref="A2:G2"/>
    <mergeCell ref="A3:G3"/>
    <mergeCell ref="A4:G4"/>
    <mergeCell ref="A5:G5"/>
  </mergeCells>
  <printOptions horizontalCentered="1"/>
  <pageMargins left="0.7" right="0.7" top="0.75" bottom="0.75" header="0.3" footer="0.3"/>
  <pageSetup scale="86" fitToHeight="0" orientation="landscape" r:id="rId1"/>
  <headerFooter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Orçamento geral</vt:lpstr>
      <vt:lpstr>Porcentagem de cada serviço</vt:lpstr>
      <vt:lpstr>Proposta Financeira</vt:lpstr>
      <vt:lpstr>CRONOGRAMA</vt:lpstr>
      <vt:lpstr>CRONOGRAMA!Area_de_impressao</vt:lpstr>
      <vt:lpstr>'Proposta Financeira'!Area_de_impressao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Acer</cp:lastModifiedBy>
  <cp:lastPrinted>2020-06-29T14:48:08Z</cp:lastPrinted>
  <dcterms:created xsi:type="dcterms:W3CDTF">2018-04-10T12:21:17Z</dcterms:created>
  <dcterms:modified xsi:type="dcterms:W3CDTF">2020-06-29T18:43:41Z</dcterms:modified>
</cp:coreProperties>
</file>